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15" windowWidth="13830" windowHeight="3060" activeTab="14"/>
  </bookViews>
  <sheets>
    <sheet name="esf" sheetId="1" r:id="rId1"/>
    <sheet name="esfc" sheetId="2" r:id="rId2"/>
    <sheet name="i-e" sheetId="4" r:id="rId3"/>
    <sheet name="eoar" sheetId="6" r:id="rId4"/>
    <sheet name="emp" sheetId="9" r:id="rId5"/>
    <sheet name="eai" sheetId="7" r:id="rId6"/>
    <sheet name="eae" sheetId="8" r:id="rId7"/>
    <sheet name="i-ec" sheetId="5" r:id="rId8"/>
    <sheet name="eip" sheetId="15" r:id="rId9"/>
    <sheet name="edoeg" sheetId="13" r:id="rId10"/>
    <sheet name="eep" sheetId="10" r:id="rId11"/>
    <sheet name="idp" sheetId="12" r:id="rId12"/>
    <sheet name="edp" sheetId="14" r:id="rId13"/>
    <sheet name="aff" sheetId="16" r:id="rId14"/>
    <sheet name="r_b" sheetId="17" r:id="rId15"/>
  </sheets>
  <definedNames>
    <definedName name="_xlnm.Print_Titles" localSheetId="10">eep!$1:$7</definedName>
  </definedNames>
  <calcPr calcId="125725"/>
</workbook>
</file>

<file path=xl/calcChain.xml><?xml version="1.0" encoding="utf-8"?>
<calcChain xmlns="http://schemas.openxmlformats.org/spreadsheetml/2006/main">
  <c r="V11" i="16"/>
  <c r="T11"/>
  <c r="Q11"/>
  <c r="O11"/>
  <c r="H250" i="10"/>
  <c r="I252"/>
  <c r="I165"/>
  <c r="I137"/>
  <c r="H46"/>
  <c r="I31"/>
  <c r="J18" i="15"/>
  <c r="E21" i="5"/>
  <c r="E42" i="2" l="1"/>
  <c r="V45" i="16"/>
  <c r="T45"/>
  <c r="Q45"/>
  <c r="O45"/>
  <c r="V25"/>
  <c r="T25"/>
  <c r="Q25"/>
  <c r="O25"/>
  <c r="I330" i="10" l="1"/>
  <c r="E47" l="1"/>
  <c r="H20" i="15"/>
  <c r="H16"/>
  <c r="F14" i="2"/>
  <c r="E10" i="1"/>
  <c r="G23" i="5"/>
  <c r="D20"/>
  <c r="D21" i="7"/>
  <c r="F17" i="4"/>
  <c r="E16" i="7" s="1"/>
  <c r="E17" i="5" s="1"/>
  <c r="F17" s="1"/>
  <c r="G17" s="1"/>
  <c r="E24" i="4"/>
  <c r="D24"/>
  <c r="F23"/>
  <c r="E20" i="7" s="1"/>
  <c r="E21" s="1"/>
  <c r="E27" i="1"/>
  <c r="E28"/>
  <c r="E29"/>
  <c r="E30"/>
  <c r="E26"/>
  <c r="E19"/>
  <c r="E18"/>
  <c r="E12"/>
  <c r="E13"/>
  <c r="E14"/>
  <c r="E15"/>
  <c r="E11"/>
  <c r="I12" i="14"/>
  <c r="H302" i="10"/>
  <c r="J302" s="1"/>
  <c r="H301"/>
  <c r="I172"/>
  <c r="I142"/>
  <c r="I136"/>
  <c r="I125"/>
  <c r="I105"/>
  <c r="I98"/>
  <c r="I84"/>
  <c r="I150"/>
  <c r="G179"/>
  <c r="F172"/>
  <c r="G172"/>
  <c r="E172"/>
  <c r="D22" i="13"/>
  <c r="G22" s="1"/>
  <c r="D17"/>
  <c r="D18"/>
  <c r="D19"/>
  <c r="D20"/>
  <c r="D16"/>
  <c r="D12"/>
  <c r="G12" s="1"/>
  <c r="D13"/>
  <c r="D11"/>
  <c r="D14" s="1"/>
  <c r="F255" i="10"/>
  <c r="D15" i="5"/>
  <c r="F179" i="10"/>
  <c r="I226"/>
  <c r="E245"/>
  <c r="E179"/>
  <c r="J12" i="14"/>
  <c r="F9" i="9"/>
  <c r="E39" i="4"/>
  <c r="B5" i="16"/>
  <c r="B4" i="14"/>
  <c r="B4" i="12"/>
  <c r="B4" i="10"/>
  <c r="E12"/>
  <c r="F12"/>
  <c r="G12"/>
  <c r="I12"/>
  <c r="H13"/>
  <c r="H14"/>
  <c r="J14" s="1"/>
  <c r="E16"/>
  <c r="F16"/>
  <c r="G16"/>
  <c r="I16"/>
  <c r="H17"/>
  <c r="J17" s="1"/>
  <c r="H18"/>
  <c r="J18" s="1"/>
  <c r="H19"/>
  <c r="J19" s="1"/>
  <c r="H20"/>
  <c r="J20"/>
  <c r="E22"/>
  <c r="F22"/>
  <c r="G22"/>
  <c r="I22"/>
  <c r="H23"/>
  <c r="J23" s="1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E33"/>
  <c r="F33"/>
  <c r="G33"/>
  <c r="I33"/>
  <c r="H34"/>
  <c r="J34" s="1"/>
  <c r="H35"/>
  <c r="J35" s="1"/>
  <c r="H36"/>
  <c r="J36"/>
  <c r="H37"/>
  <c r="J37"/>
  <c r="H38"/>
  <c r="J38"/>
  <c r="H39"/>
  <c r="J39"/>
  <c r="H40"/>
  <c r="J40"/>
  <c r="E42"/>
  <c r="F42"/>
  <c r="G42"/>
  <c r="I42"/>
  <c r="H43"/>
  <c r="J43" s="1"/>
  <c r="H44"/>
  <c r="H45"/>
  <c r="J45" s="1"/>
  <c r="J46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E56"/>
  <c r="F56"/>
  <c r="G56"/>
  <c r="I56"/>
  <c r="H57"/>
  <c r="H56" s="1"/>
  <c r="E59"/>
  <c r="F59"/>
  <c r="G59"/>
  <c r="I59"/>
  <c r="H60"/>
  <c r="J61"/>
  <c r="E63"/>
  <c r="F63"/>
  <c r="G63"/>
  <c r="I63"/>
  <c r="H64"/>
  <c r="J64" s="1"/>
  <c r="H65"/>
  <c r="J65" s="1"/>
  <c r="H66"/>
  <c r="J66" s="1"/>
  <c r="E69"/>
  <c r="F69"/>
  <c r="G69"/>
  <c r="I69"/>
  <c r="H70"/>
  <c r="J70" s="1"/>
  <c r="H7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E84"/>
  <c r="F84"/>
  <c r="G84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E98"/>
  <c r="F98"/>
  <c r="G98"/>
  <c r="H99"/>
  <c r="J99" s="1"/>
  <c r="H100"/>
  <c r="J100" s="1"/>
  <c r="H101"/>
  <c r="J101" s="1"/>
  <c r="H102"/>
  <c r="J102"/>
  <c r="H103"/>
  <c r="J103"/>
  <c r="E105"/>
  <c r="F105"/>
  <c r="G105"/>
  <c r="H106"/>
  <c r="J106" s="1"/>
  <c r="H107"/>
  <c r="J107" s="1"/>
  <c r="H108"/>
  <c r="J108" s="1"/>
  <c r="H109"/>
  <c r="J109" s="1"/>
  <c r="H110"/>
  <c r="J110" s="1"/>
  <c r="H111"/>
  <c r="J111" s="1"/>
  <c r="H112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E125"/>
  <c r="F125"/>
  <c r="G125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J135"/>
  <c r="E136"/>
  <c r="F136"/>
  <c r="G136"/>
  <c r="H137"/>
  <c r="J137" s="1"/>
  <c r="H138"/>
  <c r="J138"/>
  <c r="H139"/>
  <c r="J139"/>
  <c r="H140"/>
  <c r="J140"/>
  <c r="E142"/>
  <c r="F142"/>
  <c r="G142"/>
  <c r="H143"/>
  <c r="J143" s="1"/>
  <c r="H144"/>
  <c r="J144" s="1"/>
  <c r="H145"/>
  <c r="H146"/>
  <c r="J146"/>
  <c r="H147"/>
  <c r="J147"/>
  <c r="H148"/>
  <c r="J148"/>
  <c r="H149"/>
  <c r="E150"/>
  <c r="F150"/>
  <c r="G150"/>
  <c r="H151"/>
  <c r="J151"/>
  <c r="H152"/>
  <c r="J152"/>
  <c r="H153"/>
  <c r="J153" s="1"/>
  <c r="H154"/>
  <c r="J154"/>
  <c r="H155"/>
  <c r="J155"/>
  <c r="H156"/>
  <c r="J156"/>
  <c r="H157"/>
  <c r="J157"/>
  <c r="H158"/>
  <c r="J158"/>
  <c r="H159"/>
  <c r="J159" s="1"/>
  <c r="H160"/>
  <c r="J160"/>
  <c r="H161"/>
  <c r="J161"/>
  <c r="H162"/>
  <c r="J162"/>
  <c r="H163"/>
  <c r="J163"/>
  <c r="H164"/>
  <c r="J164"/>
  <c r="H165"/>
  <c r="J165" s="1"/>
  <c r="H166"/>
  <c r="J166"/>
  <c r="H167"/>
  <c r="J167"/>
  <c r="H168"/>
  <c r="J168"/>
  <c r="H169"/>
  <c r="J169"/>
  <c r="H170"/>
  <c r="J170"/>
  <c r="H173"/>
  <c r="J173" s="1"/>
  <c r="H174"/>
  <c r="J174" s="1"/>
  <c r="H175"/>
  <c r="J175" s="1"/>
  <c r="H176"/>
  <c r="J176" s="1"/>
  <c r="I179"/>
  <c r="H180"/>
  <c r="J180" s="1"/>
  <c r="H181"/>
  <c r="J181" s="1"/>
  <c r="H182"/>
  <c r="J182" s="1"/>
  <c r="H183"/>
  <c r="J183" s="1"/>
  <c r="H184"/>
  <c r="J184" s="1"/>
  <c r="H185"/>
  <c r="J185" s="1"/>
  <c r="H186"/>
  <c r="J186"/>
  <c r="H187"/>
  <c r="J187"/>
  <c r="E189"/>
  <c r="F189"/>
  <c r="G189"/>
  <c r="I189"/>
  <c r="H190"/>
  <c r="J190"/>
  <c r="H191"/>
  <c r="J191"/>
  <c r="H192"/>
  <c r="J192"/>
  <c r="H193"/>
  <c r="J193"/>
  <c r="H194"/>
  <c r="J194" s="1"/>
  <c r="H195"/>
  <c r="J195" s="1"/>
  <c r="H196"/>
  <c r="J196" s="1"/>
  <c r="H197"/>
  <c r="E198"/>
  <c r="F198"/>
  <c r="G198"/>
  <c r="I198"/>
  <c r="H199"/>
  <c r="J199" s="1"/>
  <c r="H200"/>
  <c r="H201"/>
  <c r="J201" s="1"/>
  <c r="H202"/>
  <c r="J202" s="1"/>
  <c r="H203"/>
  <c r="E204"/>
  <c r="F204"/>
  <c r="G204"/>
  <c r="I204"/>
  <c r="H205"/>
  <c r="J205" s="1"/>
  <c r="H206"/>
  <c r="J206" s="1"/>
  <c r="H207"/>
  <c r="J207" s="1"/>
  <c r="H208"/>
  <c r="J208" s="1"/>
  <c r="H209"/>
  <c r="J209" s="1"/>
  <c r="H210"/>
  <c r="E211"/>
  <c r="F211"/>
  <c r="G211"/>
  <c r="I211"/>
  <c r="H212"/>
  <c r="J212" s="1"/>
  <c r="H213"/>
  <c r="J213" s="1"/>
  <c r="H214"/>
  <c r="J214" s="1"/>
  <c r="H215"/>
  <c r="J215" s="1"/>
  <c r="J211" s="1"/>
  <c r="H216"/>
  <c r="J216" s="1"/>
  <c r="H217"/>
  <c r="J217" s="1"/>
  <c r="H218"/>
  <c r="J218" s="1"/>
  <c r="H219"/>
  <c r="E220"/>
  <c r="F220"/>
  <c r="G220"/>
  <c r="I220"/>
  <c r="H221"/>
  <c r="J221" s="1"/>
  <c r="H222"/>
  <c r="J222" s="1"/>
  <c r="H223"/>
  <c r="J223" s="1"/>
  <c r="H224"/>
  <c r="J224" s="1"/>
  <c r="E226"/>
  <c r="F226"/>
  <c r="G226"/>
  <c r="H227"/>
  <c r="J227" s="1"/>
  <c r="H228"/>
  <c r="J228" s="1"/>
  <c r="H229"/>
  <c r="J229" s="1"/>
  <c r="E231"/>
  <c r="F231"/>
  <c r="G231"/>
  <c r="I231"/>
  <c r="H232"/>
  <c r="H233"/>
  <c r="J233" s="1"/>
  <c r="H234"/>
  <c r="J234" s="1"/>
  <c r="E237"/>
  <c r="F237"/>
  <c r="G237"/>
  <c r="H237" s="1"/>
  <c r="I237"/>
  <c r="H238"/>
  <c r="J238" s="1"/>
  <c r="H239"/>
  <c r="J239" s="1"/>
  <c r="J237"/>
  <c r="H240"/>
  <c r="E241"/>
  <c r="F241"/>
  <c r="G241"/>
  <c r="I241"/>
  <c r="H242"/>
  <c r="J242" s="1"/>
  <c r="H243"/>
  <c r="J243" s="1"/>
  <c r="H244"/>
  <c r="F245"/>
  <c r="G245"/>
  <c r="I245"/>
  <c r="H246"/>
  <c r="H245" s="1"/>
  <c r="J246"/>
  <c r="J245" s="1"/>
  <c r="H247"/>
  <c r="E249"/>
  <c r="F249"/>
  <c r="G249"/>
  <c r="G248" s="1"/>
  <c r="I249"/>
  <c r="J250"/>
  <c r="H251"/>
  <c r="J251" s="1"/>
  <c r="H252"/>
  <c r="J252" s="1"/>
  <c r="H253"/>
  <c r="J253"/>
  <c r="H254"/>
  <c r="E255"/>
  <c r="G255"/>
  <c r="I255"/>
  <c r="H256"/>
  <c r="J256" s="1"/>
  <c r="H257"/>
  <c r="J257" s="1"/>
  <c r="H258"/>
  <c r="J258"/>
  <c r="H259"/>
  <c r="J259" s="1"/>
  <c r="H260"/>
  <c r="J260"/>
  <c r="H261"/>
  <c r="J261" s="1"/>
  <c r="H262"/>
  <c r="E263"/>
  <c r="F263"/>
  <c r="G263"/>
  <c r="H263"/>
  <c r="I263"/>
  <c r="H264"/>
  <c r="J264" s="1"/>
  <c r="H265"/>
  <c r="J265" s="1"/>
  <c r="H266"/>
  <c r="J266" s="1"/>
  <c r="H267"/>
  <c r="E268"/>
  <c r="F268"/>
  <c r="G268"/>
  <c r="I268"/>
  <c r="H269"/>
  <c r="J269" s="1"/>
  <c r="J268"/>
  <c r="H270"/>
  <c r="E271"/>
  <c r="F271"/>
  <c r="G271"/>
  <c r="I271"/>
  <c r="H272"/>
  <c r="J272" s="1"/>
  <c r="J271" s="1"/>
  <c r="H273"/>
  <c r="E274"/>
  <c r="F274"/>
  <c r="G274"/>
  <c r="I274"/>
  <c r="H275"/>
  <c r="J275" s="1"/>
  <c r="J274"/>
  <c r="H276"/>
  <c r="H277"/>
  <c r="E278"/>
  <c r="F278"/>
  <c r="G278"/>
  <c r="H278"/>
  <c r="I278"/>
  <c r="H279"/>
  <c r="J279" s="1"/>
  <c r="H280"/>
  <c r="J280" s="1"/>
  <c r="H281"/>
  <c r="J281" s="1"/>
  <c r="H282"/>
  <c r="E283"/>
  <c r="F283"/>
  <c r="G283"/>
  <c r="I283"/>
  <c r="H284"/>
  <c r="J284" s="1"/>
  <c r="J283"/>
  <c r="H285"/>
  <c r="E287"/>
  <c r="E286" s="1"/>
  <c r="F287"/>
  <c r="F286" s="1"/>
  <c r="G287"/>
  <c r="G286" s="1"/>
  <c r="I287"/>
  <c r="I286" s="1"/>
  <c r="H288"/>
  <c r="J288"/>
  <c r="H289"/>
  <c r="J289"/>
  <c r="H290"/>
  <c r="J290"/>
  <c r="H291"/>
  <c r="J291" s="1"/>
  <c r="H292"/>
  <c r="J292" s="1"/>
  <c r="H293"/>
  <c r="J293" s="1"/>
  <c r="H294"/>
  <c r="J294" s="1"/>
  <c r="H295"/>
  <c r="E296"/>
  <c r="F296"/>
  <c r="G296"/>
  <c r="I296"/>
  <c r="H297"/>
  <c r="H296" s="1"/>
  <c r="E300"/>
  <c r="F300"/>
  <c r="G300"/>
  <c r="H300"/>
  <c r="I300"/>
  <c r="J301"/>
  <c r="E304"/>
  <c r="F304"/>
  <c r="G304"/>
  <c r="H304"/>
  <c r="I304"/>
  <c r="J305"/>
  <c r="J306"/>
  <c r="E309"/>
  <c r="F309"/>
  <c r="G309"/>
  <c r="I309"/>
  <c r="H310"/>
  <c r="H311"/>
  <c r="J311" s="1"/>
  <c r="H312"/>
  <c r="J312" s="1"/>
  <c r="E314"/>
  <c r="F314"/>
  <c r="G314"/>
  <c r="I314"/>
  <c r="H315"/>
  <c r="J315" s="1"/>
  <c r="H316"/>
  <c r="H317"/>
  <c r="J317" s="1"/>
  <c r="H318"/>
  <c r="J318" s="1"/>
  <c r="H319"/>
  <c r="J319" s="1"/>
  <c r="H320"/>
  <c r="J320" s="1"/>
  <c r="H321"/>
  <c r="J321" s="1"/>
  <c r="H322"/>
  <c r="J322" s="1"/>
  <c r="J323"/>
  <c r="E326"/>
  <c r="F326"/>
  <c r="G326"/>
  <c r="I326"/>
  <c r="H327"/>
  <c r="H328"/>
  <c r="J328" s="1"/>
  <c r="H329"/>
  <c r="J329" s="1"/>
  <c r="H330"/>
  <c r="J330" s="1"/>
  <c r="H331"/>
  <c r="J331" s="1"/>
  <c r="H332"/>
  <c r="J332" s="1"/>
  <c r="H333"/>
  <c r="J333" s="1"/>
  <c r="H337"/>
  <c r="J337" s="1"/>
  <c r="E339"/>
  <c r="E336" s="1"/>
  <c r="E335" s="1"/>
  <c r="F339"/>
  <c r="F336" s="1"/>
  <c r="F335" s="1"/>
  <c r="G339"/>
  <c r="G336" s="1"/>
  <c r="G335" s="1"/>
  <c r="I339"/>
  <c r="I336" s="1"/>
  <c r="I335" s="1"/>
  <c r="H340"/>
  <c r="H339" s="1"/>
  <c r="J340"/>
  <c r="J339" s="1"/>
  <c r="B4" i="13"/>
  <c r="G11"/>
  <c r="G13"/>
  <c r="E14"/>
  <c r="F14"/>
  <c r="G16"/>
  <c r="G17"/>
  <c r="G18"/>
  <c r="G19"/>
  <c r="G20"/>
  <c r="E21"/>
  <c r="F21"/>
  <c r="G23"/>
  <c r="I23" s="1"/>
  <c r="B4" i="15"/>
  <c r="G14"/>
  <c r="G16"/>
  <c r="I16" s="1"/>
  <c r="G18"/>
  <c r="G20"/>
  <c r="I20"/>
  <c r="G22"/>
  <c r="E23"/>
  <c r="F23"/>
  <c r="B4" i="8"/>
  <c r="D13"/>
  <c r="D20"/>
  <c r="B4" i="7"/>
  <c r="F11"/>
  <c r="D14"/>
  <c r="D10" i="15" s="1"/>
  <c r="G10" s="1"/>
  <c r="D17" i="7"/>
  <c r="D12" i="15" s="1"/>
  <c r="G12" s="1"/>
  <c r="D19" i="7"/>
  <c r="B4" i="9"/>
  <c r="D9"/>
  <c r="E9"/>
  <c r="H9" s="1"/>
  <c r="G9"/>
  <c r="B4" i="6"/>
  <c r="C8"/>
  <c r="B4" i="5"/>
  <c r="B9"/>
  <c r="B10"/>
  <c r="B11"/>
  <c r="B12"/>
  <c r="E12"/>
  <c r="F12" s="1"/>
  <c r="B13"/>
  <c r="B14"/>
  <c r="B16"/>
  <c r="D18"/>
  <c r="D22"/>
  <c r="B27"/>
  <c r="B29"/>
  <c r="B30"/>
  <c r="B31"/>
  <c r="D32"/>
  <c r="B34"/>
  <c r="B35"/>
  <c r="B36"/>
  <c r="B38"/>
  <c r="D39"/>
  <c r="B41"/>
  <c r="B42"/>
  <c r="B4" i="4"/>
  <c r="F10"/>
  <c r="E9" i="7" s="1"/>
  <c r="E10" i="5" s="1"/>
  <c r="F11" i="4"/>
  <c r="E10" i="7" s="1"/>
  <c r="F12" i="4"/>
  <c r="F13"/>
  <c r="E12" i="7" s="1"/>
  <c r="F12" s="1"/>
  <c r="G12" s="1"/>
  <c r="F14" i="4"/>
  <c r="E13" i="7" s="1"/>
  <c r="F13" s="1"/>
  <c r="G13" s="1"/>
  <c r="D15" i="4"/>
  <c r="E15"/>
  <c r="F16"/>
  <c r="E15" i="7" s="1"/>
  <c r="D18" i="4"/>
  <c r="E18"/>
  <c r="F19"/>
  <c r="E18" i="7" s="1"/>
  <c r="D20" i="4"/>
  <c r="E20"/>
  <c r="F29"/>
  <c r="E10" i="8" s="1"/>
  <c r="F30" i="4"/>
  <c r="E11" i="8" s="1"/>
  <c r="E30" i="5" s="1"/>
  <c r="F31" i="4"/>
  <c r="E12" i="8" s="1"/>
  <c r="E31" i="5" s="1"/>
  <c r="F31" s="1"/>
  <c r="D32" i="4"/>
  <c r="E32"/>
  <c r="E43" s="1"/>
  <c r="F34"/>
  <c r="E15" i="8" s="1"/>
  <c r="F15" s="1"/>
  <c r="F35" i="4"/>
  <c r="E16" i="8" s="1"/>
  <c r="F36" i="4"/>
  <c r="E17" i="8" s="1"/>
  <c r="F17" s="1"/>
  <c r="F37" i="4"/>
  <c r="E18" i="8" s="1"/>
  <c r="F18" s="1"/>
  <c r="F38" i="4"/>
  <c r="E19" i="8" s="1"/>
  <c r="H20" i="13" s="1"/>
  <c r="I20" s="1"/>
  <c r="D39" i="4"/>
  <c r="F41"/>
  <c r="E21" i="8" s="1"/>
  <c r="H22" i="13" s="1"/>
  <c r="I22" s="1"/>
  <c r="F42" i="4"/>
  <c r="E22" i="8" s="1"/>
  <c r="B4" i="2"/>
  <c r="B10"/>
  <c r="F10"/>
  <c r="G10" s="1"/>
  <c r="B11"/>
  <c r="F11"/>
  <c r="G11" s="1"/>
  <c r="B12"/>
  <c r="F12"/>
  <c r="G12" s="1"/>
  <c r="B13"/>
  <c r="F13"/>
  <c r="G13" s="1"/>
  <c r="B14"/>
  <c r="B15"/>
  <c r="F15"/>
  <c r="G15" s="1"/>
  <c r="D16"/>
  <c r="E16"/>
  <c r="B18"/>
  <c r="F18"/>
  <c r="G18" s="1"/>
  <c r="B19"/>
  <c r="F19"/>
  <c r="G19" s="1"/>
  <c r="D20"/>
  <c r="E20"/>
  <c r="B26"/>
  <c r="F26"/>
  <c r="B27"/>
  <c r="F27"/>
  <c r="G27" s="1"/>
  <c r="B28"/>
  <c r="F28"/>
  <c r="G28" s="1"/>
  <c r="B29"/>
  <c r="F29"/>
  <c r="G29" s="1"/>
  <c r="B30"/>
  <c r="F30"/>
  <c r="G30" s="1"/>
  <c r="D31"/>
  <c r="E31"/>
  <c r="B33"/>
  <c r="F33"/>
  <c r="F34" s="1"/>
  <c r="D34"/>
  <c r="E34"/>
  <c r="D35"/>
  <c r="B38"/>
  <c r="F38"/>
  <c r="G38" s="1"/>
  <c r="B39"/>
  <c r="F39"/>
  <c r="G39" s="1"/>
  <c r="B40"/>
  <c r="F40"/>
  <c r="C23" i="6" s="1"/>
  <c r="C42" s="1"/>
  <c r="B41" i="2"/>
  <c r="F41"/>
  <c r="D42"/>
  <c r="D16" i="1"/>
  <c r="D20"/>
  <c r="D31"/>
  <c r="D35" s="1"/>
  <c r="E33"/>
  <c r="D34"/>
  <c r="E34"/>
  <c r="E38"/>
  <c r="E39"/>
  <c r="E40"/>
  <c r="E42" s="1"/>
  <c r="E41"/>
  <c r="H84" i="10"/>
  <c r="G11"/>
  <c r="E11"/>
  <c r="F21" i="8"/>
  <c r="C15" i="6"/>
  <c r="E37" i="5"/>
  <c r="F37" s="1"/>
  <c r="J278" i="10"/>
  <c r="H249"/>
  <c r="H226"/>
  <c r="H189"/>
  <c r="H16"/>
  <c r="F22" i="8"/>
  <c r="E42" i="5"/>
  <c r="F42" s="1"/>
  <c r="H179" i="10"/>
  <c r="C35" i="6"/>
  <c r="F31" i="2"/>
  <c r="D43"/>
  <c r="D21"/>
  <c r="F20" i="4"/>
  <c r="H14" i="15" s="1"/>
  <c r="I22"/>
  <c r="D42" i="1"/>
  <c r="D16" i="9"/>
  <c r="D20" s="1"/>
  <c r="E21" i="2"/>
  <c r="G21" s="1"/>
  <c r="F20"/>
  <c r="E16" i="1"/>
  <c r="H42" i="10"/>
  <c r="H33"/>
  <c r="F19" i="8"/>
  <c r="E38" i="5"/>
  <c r="F38" s="1"/>
  <c r="G38" s="1"/>
  <c r="D25"/>
  <c r="E36"/>
  <c r="F36" s="1"/>
  <c r="G36" s="1"/>
  <c r="E35"/>
  <c r="F35" s="1"/>
  <c r="G35" s="1"/>
  <c r="F16" i="8"/>
  <c r="H17" i="13"/>
  <c r="H16"/>
  <c r="I16" s="1"/>
  <c r="H13"/>
  <c r="J13" s="1"/>
  <c r="H12"/>
  <c r="J12" s="1"/>
  <c r="F10" i="8"/>
  <c r="H11" i="13"/>
  <c r="H14" s="1"/>
  <c r="E29" i="5"/>
  <c r="F29" s="1"/>
  <c r="G29" s="1"/>
  <c r="F20" i="7"/>
  <c r="F21" s="1"/>
  <c r="F24" i="4"/>
  <c r="H18" i="15" s="1"/>
  <c r="F18" i="4"/>
  <c r="H12" i="15" s="1"/>
  <c r="J12" s="1"/>
  <c r="F16" i="7"/>
  <c r="F15"/>
  <c r="G15" s="1"/>
  <c r="E16" i="5"/>
  <c r="F16" s="1"/>
  <c r="F10" i="7"/>
  <c r="G10" s="1"/>
  <c r="E11" i="5"/>
  <c r="F11" s="1"/>
  <c r="G11" s="1"/>
  <c r="I17" i="13"/>
  <c r="J17"/>
  <c r="I13"/>
  <c r="I12"/>
  <c r="F21" i="5"/>
  <c r="G21" s="1"/>
  <c r="E22"/>
  <c r="F22"/>
  <c r="G22" s="1"/>
  <c r="E178" i="10"/>
  <c r="J172"/>
  <c r="E68"/>
  <c r="H150"/>
  <c r="H142"/>
  <c r="J125"/>
  <c r="I14" i="15" l="1"/>
  <c r="J14"/>
  <c r="F18" i="7"/>
  <c r="F19" s="1"/>
  <c r="E19" i="5"/>
  <c r="E20" s="1"/>
  <c r="H287" i="10"/>
  <c r="H286" s="1"/>
  <c r="G308"/>
  <c r="H172"/>
  <c r="J150"/>
  <c r="J136"/>
  <c r="F68"/>
  <c r="J42"/>
  <c r="F11"/>
  <c r="G21" i="13"/>
  <c r="D23" i="8"/>
  <c r="D24" i="7"/>
  <c r="F35" i="2"/>
  <c r="F39" i="4"/>
  <c r="E20" i="8"/>
  <c r="D43" i="4"/>
  <c r="F12" i="8"/>
  <c r="E13" i="5"/>
  <c r="F13" s="1"/>
  <c r="G13" s="1"/>
  <c r="D43"/>
  <c r="D45" s="1"/>
  <c r="E25" i="4"/>
  <c r="E45" s="1"/>
  <c r="E17" i="7"/>
  <c r="F17"/>
  <c r="G17" s="1"/>
  <c r="D25" i="4"/>
  <c r="D45" s="1"/>
  <c r="E14" i="5"/>
  <c r="F14" s="1"/>
  <c r="G14" s="1"/>
  <c r="F9" i="7"/>
  <c r="F14" s="1"/>
  <c r="G14" s="1"/>
  <c r="F15" i="4"/>
  <c r="G9" i="7"/>
  <c r="E12" i="9"/>
  <c r="F42" i="2"/>
  <c r="F43" s="1"/>
  <c r="G43" s="1"/>
  <c r="G31"/>
  <c r="F30" i="5"/>
  <c r="G30" s="1"/>
  <c r="E32"/>
  <c r="E18"/>
  <c r="J11" i="13"/>
  <c r="J16"/>
  <c r="E14" i="7"/>
  <c r="E19"/>
  <c r="I18" i="15"/>
  <c r="E13" i="8"/>
  <c r="F11"/>
  <c r="F13" s="1"/>
  <c r="E34" i="5"/>
  <c r="H18" i="13"/>
  <c r="F32" i="4"/>
  <c r="F43" s="1"/>
  <c r="D23" i="15"/>
  <c r="H16" i="9"/>
  <c r="G42" i="2"/>
  <c r="D43" i="1"/>
  <c r="E41" i="5"/>
  <c r="F41" s="1"/>
  <c r="G14" i="9"/>
  <c r="C24" i="6"/>
  <c r="C43" s="1"/>
  <c r="G15" i="9"/>
  <c r="H15" s="1"/>
  <c r="G40" i="2"/>
  <c r="E13" i="9"/>
  <c r="E20" s="1"/>
  <c r="E24" i="13"/>
  <c r="J327" i="10"/>
  <c r="H326"/>
  <c r="F308"/>
  <c r="H283"/>
  <c r="H268"/>
  <c r="J263"/>
  <c r="E248"/>
  <c r="I248"/>
  <c r="J241"/>
  <c r="J226"/>
  <c r="J71"/>
  <c r="J69" s="1"/>
  <c r="H69"/>
  <c r="J57"/>
  <c r="J56" s="1"/>
  <c r="J13"/>
  <c r="J12" s="1"/>
  <c r="H12"/>
  <c r="G14" i="13"/>
  <c r="G24" s="1"/>
  <c r="D21"/>
  <c r="D24" s="1"/>
  <c r="E31" i="1"/>
  <c r="E35" s="1"/>
  <c r="E43" s="1"/>
  <c r="G14" i="2"/>
  <c r="F16"/>
  <c r="J316" i="10"/>
  <c r="H314"/>
  <c r="J310"/>
  <c r="J309" s="1"/>
  <c r="H309"/>
  <c r="H274"/>
  <c r="J232"/>
  <c r="J231" s="1"/>
  <c r="H231"/>
  <c r="J200"/>
  <c r="H198"/>
  <c r="F178"/>
  <c r="H136"/>
  <c r="G68"/>
  <c r="J98"/>
  <c r="J60"/>
  <c r="J59" s="1"/>
  <c r="H59"/>
  <c r="J24"/>
  <c r="H22"/>
  <c r="E20" i="1"/>
  <c r="G20" i="2"/>
  <c r="G16"/>
  <c r="F24" i="13"/>
  <c r="H336" i="10"/>
  <c r="H335" s="1"/>
  <c r="I308"/>
  <c r="J304"/>
  <c r="H220"/>
  <c r="H211"/>
  <c r="J63"/>
  <c r="J33"/>
  <c r="H255"/>
  <c r="E21" i="1"/>
  <c r="C21" i="6"/>
  <c r="C14"/>
  <c r="C34" s="1"/>
  <c r="C40"/>
  <c r="D21" i="1"/>
  <c r="J326" i="10"/>
  <c r="F248"/>
  <c r="I178"/>
  <c r="H125"/>
  <c r="H98"/>
  <c r="C22" i="6"/>
  <c r="C13"/>
  <c r="C33" s="1"/>
  <c r="H271" i="10"/>
  <c r="H241"/>
  <c r="H308"/>
  <c r="E35" i="2"/>
  <c r="J220" i="10"/>
  <c r="J189"/>
  <c r="J84"/>
  <c r="J336"/>
  <c r="J335" s="1"/>
  <c r="J287"/>
  <c r="J286" s="1"/>
  <c r="G178"/>
  <c r="G9" s="1"/>
  <c r="J198"/>
  <c r="J142"/>
  <c r="J300"/>
  <c r="H105"/>
  <c r="H63"/>
  <c r="H11" s="1"/>
  <c r="G16" i="5"/>
  <c r="F18"/>
  <c r="G18" s="1"/>
  <c r="G31"/>
  <c r="J14" i="13"/>
  <c r="F10" i="5"/>
  <c r="G23" i="15"/>
  <c r="I12"/>
  <c r="F20" i="8"/>
  <c r="I11" i="13"/>
  <c r="I14" s="1"/>
  <c r="H19"/>
  <c r="I68" i="10"/>
  <c r="J105"/>
  <c r="I11"/>
  <c r="J16"/>
  <c r="J22"/>
  <c r="J204"/>
  <c r="H204"/>
  <c r="H178" s="1"/>
  <c r="J179"/>
  <c r="J297"/>
  <c r="J296" s="1"/>
  <c r="E308"/>
  <c r="E9" s="1"/>
  <c r="J314"/>
  <c r="J255"/>
  <c r="J249"/>
  <c r="F19" i="5" l="1"/>
  <c r="H248" i="10"/>
  <c r="F9"/>
  <c r="H68"/>
  <c r="H9" s="1"/>
  <c r="E23" i="8"/>
  <c r="G10" s="1"/>
  <c r="F23"/>
  <c r="F32" i="5"/>
  <c r="E24" i="7"/>
  <c r="F24"/>
  <c r="G24" s="1"/>
  <c r="E15" i="5"/>
  <c r="E25" s="1"/>
  <c r="F25" i="4"/>
  <c r="F45" s="1"/>
  <c r="H10" i="15"/>
  <c r="J11" i="10"/>
  <c r="I18" i="13"/>
  <c r="J18"/>
  <c r="C12" i="6"/>
  <c r="F21" i="2"/>
  <c r="C32" i="6" s="1"/>
  <c r="H14" i="9"/>
  <c r="G20"/>
  <c r="F34" i="5"/>
  <c r="E39"/>
  <c r="E43" s="1"/>
  <c r="J308" i="10"/>
  <c r="J68"/>
  <c r="I9"/>
  <c r="J248"/>
  <c r="J178"/>
  <c r="E43" i="2"/>
  <c r="G35"/>
  <c r="G32" i="5"/>
  <c r="I19" i="13"/>
  <c r="H21"/>
  <c r="F15" i="5"/>
  <c r="G10"/>
  <c r="F20" l="1"/>
  <c r="G19"/>
  <c r="G18" i="8"/>
  <c r="I21" i="13"/>
  <c r="I24" s="1"/>
  <c r="E45" i="5"/>
  <c r="G15" i="8"/>
  <c r="G17"/>
  <c r="G11"/>
  <c r="G22"/>
  <c r="G12"/>
  <c r="G19"/>
  <c r="G16"/>
  <c r="G21"/>
  <c r="G13"/>
  <c r="F13" i="9"/>
  <c r="H13" s="1"/>
  <c r="F12"/>
  <c r="H12" s="1"/>
  <c r="I10" i="15"/>
  <c r="I23" s="1"/>
  <c r="J10"/>
  <c r="H23"/>
  <c r="J23" s="1"/>
  <c r="G34" i="5"/>
  <c r="F39"/>
  <c r="J9" i="10"/>
  <c r="F25" i="5"/>
  <c r="G15"/>
  <c r="J21" i="13"/>
  <c r="H24"/>
  <c r="J24" s="1"/>
  <c r="G20" i="8" l="1"/>
  <c r="G23" s="1"/>
  <c r="F20" i="9"/>
  <c r="H20"/>
  <c r="G39" i="5"/>
  <c r="F43"/>
  <c r="F45" s="1"/>
  <c r="G45" s="1"/>
  <c r="C11" i="6"/>
  <c r="G25" i="5"/>
  <c r="C20" i="6" l="1"/>
  <c r="G43" i="5"/>
  <c r="C31" i="6"/>
  <c r="C36" s="1"/>
  <c r="C10"/>
  <c r="C17" s="1"/>
  <c r="C39" l="1"/>
  <c r="C44" s="1"/>
  <c r="C26"/>
  <c r="C28" s="1"/>
</calcChain>
</file>

<file path=xl/sharedStrings.xml><?xml version="1.0" encoding="utf-8"?>
<sst xmlns="http://schemas.openxmlformats.org/spreadsheetml/2006/main" count="1040" uniqueCount="622">
  <si>
    <t>Activo</t>
  </si>
  <si>
    <t>Numero de Cuenta</t>
  </si>
  <si>
    <t>Circulante</t>
  </si>
  <si>
    <t>Mes Anterior</t>
  </si>
  <si>
    <t>Mes Actual</t>
  </si>
  <si>
    <t>Caja y Bancos</t>
  </si>
  <si>
    <t>Inversiones en Valores</t>
  </si>
  <si>
    <t>Documentos por Cobrar</t>
  </si>
  <si>
    <t>Deudores Diversos</t>
  </si>
  <si>
    <t>Otros Activos</t>
  </si>
  <si>
    <t>Total Activo Circulante</t>
  </si>
  <si>
    <t>Fijo</t>
  </si>
  <si>
    <t>Bienes Muebles</t>
  </si>
  <si>
    <t>Bienes Inmuebles</t>
  </si>
  <si>
    <t>Total Activo Fijo</t>
  </si>
  <si>
    <t>Total Activo</t>
  </si>
  <si>
    <t>Pasivo</t>
  </si>
  <si>
    <t>Documentos por Pagar</t>
  </si>
  <si>
    <t>Proveedores</t>
  </si>
  <si>
    <t>Acreedores Diversos</t>
  </si>
  <si>
    <t>Fondos Ajenos</t>
  </si>
  <si>
    <t>Acreedores Fiscales</t>
  </si>
  <si>
    <t>Total Pasivo Circulante</t>
  </si>
  <si>
    <t>Deuda Pública a Largo Plazo</t>
  </si>
  <si>
    <t>Total Pasivo Fijo</t>
  </si>
  <si>
    <t>Total Pasivo</t>
  </si>
  <si>
    <t>Patrimonio</t>
  </si>
  <si>
    <t>Resultado del Ejercicio Actual</t>
  </si>
  <si>
    <t>Resultado de Ejercicios Anteriores</t>
  </si>
  <si>
    <t>Cuenta Corriente</t>
  </si>
  <si>
    <t>Total Patrimonio</t>
  </si>
  <si>
    <t>Total Pasivo y Patrimonio</t>
  </si>
  <si>
    <t>Estado de Querétaro</t>
  </si>
  <si>
    <t xml:space="preserve">Numero </t>
  </si>
  <si>
    <t>de Cuenta</t>
  </si>
  <si>
    <t xml:space="preserve">Variaciones </t>
  </si>
  <si>
    <t>Importe</t>
  </si>
  <si>
    <t>Porcentaje</t>
  </si>
  <si>
    <t>Ej. Actual</t>
  </si>
  <si>
    <t>Variaciones</t>
  </si>
  <si>
    <t>Numero</t>
  </si>
  <si>
    <t>Concepto</t>
  </si>
  <si>
    <t>Hasta el Mes Anterior</t>
  </si>
  <si>
    <t>Del Mes</t>
  </si>
  <si>
    <t>Acumulado Hasta</t>
  </si>
  <si>
    <t xml:space="preserve"> el Mes</t>
  </si>
  <si>
    <t>Ingresos</t>
  </si>
  <si>
    <t>Impuestos</t>
  </si>
  <si>
    <t>Derechos</t>
  </si>
  <si>
    <t xml:space="preserve">Contribuciones Causadas en Ejercicios Fiscales Anteriores </t>
  </si>
  <si>
    <t>Productos</t>
  </si>
  <si>
    <t>Aprovechamientos</t>
  </si>
  <si>
    <t xml:space="preserve">Total de Ingresos Propios </t>
  </si>
  <si>
    <t>Participaciones</t>
  </si>
  <si>
    <t xml:space="preserve">Total de Ingresos Extraordinarios </t>
  </si>
  <si>
    <t>Total de Ingresos</t>
  </si>
  <si>
    <t>Egresos</t>
  </si>
  <si>
    <t>Servicios Personales</t>
  </si>
  <si>
    <t>Servicios Generales</t>
  </si>
  <si>
    <t>Materiales y Suministros</t>
  </si>
  <si>
    <t>Gasto Corriente</t>
  </si>
  <si>
    <t>Maquinaria, Mobiliario y Equipo</t>
  </si>
  <si>
    <t>Construcciones y Servicios Municipales</t>
  </si>
  <si>
    <t>Transferencias, Subsidios y Aportaciones</t>
  </si>
  <si>
    <t>Gasto de Inversión</t>
  </si>
  <si>
    <t>Deuda Pública</t>
  </si>
  <si>
    <t>Asignaciones Globales Suplementarias</t>
  </si>
  <si>
    <t>Total de Egresos</t>
  </si>
  <si>
    <t>Diferencia</t>
  </si>
  <si>
    <t xml:space="preserve">Ej. Actual </t>
  </si>
  <si>
    <t xml:space="preserve">Ingresos </t>
  </si>
  <si>
    <t>Ingresos del (periodo/semestre o trimestre que se informa la Cuenta Pública)</t>
  </si>
  <si>
    <t>Disminución de Activo Sin Bancos</t>
  </si>
  <si>
    <t>Aumento de Pasivo</t>
  </si>
  <si>
    <t>Movimiento a Resultado de Ejercicios Anteriores (Ingresos)</t>
  </si>
  <si>
    <t xml:space="preserve">Cuenta Corriente </t>
  </si>
  <si>
    <t>Total de Recursos Obtenidos</t>
  </si>
  <si>
    <t xml:space="preserve">Egresos </t>
  </si>
  <si>
    <t>Egresos del (periodo/semestre o trimestre que se informa la Cuenta Pública)</t>
  </si>
  <si>
    <t>Aumento de Activo Sin Bancos</t>
  </si>
  <si>
    <t>Disminución de Pasivo</t>
  </si>
  <si>
    <t xml:space="preserve">Movimiento a Resultados de Ejercicios Anteriores (Egresos) </t>
  </si>
  <si>
    <t>Total de Recursos Aplicados</t>
  </si>
  <si>
    <t>Fuentes</t>
  </si>
  <si>
    <t>Disminución de Activo</t>
  </si>
  <si>
    <t xml:space="preserve">Total </t>
  </si>
  <si>
    <t>Usos</t>
  </si>
  <si>
    <t>Aumento de Activo</t>
  </si>
  <si>
    <t xml:space="preserve">Ingresos Reales </t>
  </si>
  <si>
    <t xml:space="preserve">Dif. entre Ingresos reales y estimados </t>
  </si>
  <si>
    <t xml:space="preserve">Porcentaje sobre Ingresos netos </t>
  </si>
  <si>
    <t>Egresos Estimados</t>
  </si>
  <si>
    <t xml:space="preserve">Egresos Reales </t>
  </si>
  <si>
    <t xml:space="preserve">Dif. entre Egresos reales y estimados </t>
  </si>
  <si>
    <t xml:space="preserve">Porcentaje sobre Egresos netos </t>
  </si>
  <si>
    <t xml:space="preserve">Patrimonio Municipal </t>
  </si>
  <si>
    <t>Resultado del Ejercicio</t>
  </si>
  <si>
    <t xml:space="preserve">Movimientos: </t>
  </si>
  <si>
    <t xml:space="preserve">Déficit del Ejercicio </t>
  </si>
  <si>
    <t xml:space="preserve">Superávit del Ejercicio </t>
  </si>
  <si>
    <t xml:space="preserve">Deuda Contratada (Cuenta Corriente) </t>
  </si>
  <si>
    <t xml:space="preserve">Amortizaciones de Deuda (Cuenta Corriente) </t>
  </si>
  <si>
    <t xml:space="preserve">Adquisiciones de Activo Fijo </t>
  </si>
  <si>
    <t>Cuenta</t>
  </si>
  <si>
    <t>SubCuenta</t>
  </si>
  <si>
    <t>Presupuesto Autorizado</t>
  </si>
  <si>
    <t>Presupuesto Actual</t>
  </si>
  <si>
    <t>Erogado Acumulado</t>
  </si>
  <si>
    <t>Saldo Presupuesto</t>
  </si>
  <si>
    <t xml:space="preserve">Nombre del Acreedor </t>
  </si>
  <si>
    <t>Destino</t>
  </si>
  <si>
    <t>Fecha</t>
  </si>
  <si>
    <t>Plazo</t>
  </si>
  <si>
    <t>Vencimiento</t>
  </si>
  <si>
    <t>Interés</t>
  </si>
  <si>
    <t>TOTAL</t>
  </si>
  <si>
    <t xml:space="preserve">Presupuesto de Egresos </t>
  </si>
  <si>
    <t xml:space="preserve">Ingresos Obtenidos </t>
  </si>
  <si>
    <t>Ingresos por Obtener</t>
  </si>
  <si>
    <t xml:space="preserve">Porcentaje </t>
  </si>
  <si>
    <t>Asignación Original</t>
  </si>
  <si>
    <t>Ampliación</t>
  </si>
  <si>
    <t>Reducción</t>
  </si>
  <si>
    <t>Asignación Modificada</t>
  </si>
  <si>
    <t xml:space="preserve">Monto Original de la Deuda </t>
  </si>
  <si>
    <t xml:space="preserve">Saldo Final del Ejercicio Anterior </t>
  </si>
  <si>
    <t xml:space="preserve">Variaciones por </t>
  </si>
  <si>
    <t xml:space="preserve">Variaciones respecto al ejercicio anterior </t>
  </si>
  <si>
    <t>Deuda Contratada</t>
  </si>
  <si>
    <t>Intereses Pagados</t>
  </si>
  <si>
    <t>Ajustes al valor de la deuda +/-</t>
  </si>
  <si>
    <t>Amortización de Deuda</t>
  </si>
  <si>
    <t>%</t>
  </si>
  <si>
    <t xml:space="preserve">Todas las Operaciones de Endeudamiento que comprendan obligaciones a plazos, así como obligaciones de exigibilidad contingente derivadas de actos jurídicos. </t>
  </si>
  <si>
    <t>Cuenta corriente</t>
  </si>
  <si>
    <t xml:space="preserve">Ley de Ingresos </t>
  </si>
  <si>
    <t xml:space="preserve">Aportación de Beneficiarios </t>
  </si>
  <si>
    <t xml:space="preserve">Aportaciones Municipales </t>
  </si>
  <si>
    <t>Otras Aportaciones</t>
  </si>
  <si>
    <t xml:space="preserve">Otros Ingresos </t>
  </si>
  <si>
    <t>Dietas</t>
  </si>
  <si>
    <t>Sueldos al personal de base</t>
  </si>
  <si>
    <t>Despensa</t>
  </si>
  <si>
    <t>Fomento al Deporte</t>
  </si>
  <si>
    <t xml:space="preserve">Saldo Final en Bancos e Inversiones al (ejercicio inmediato/semestre o trimestre anterior al que se informa la Cuenta Pública) </t>
  </si>
  <si>
    <t>Saldo Disponible en Bancos e Inversiones</t>
  </si>
  <si>
    <t>Saldo por Ejercer</t>
  </si>
  <si>
    <t xml:space="preserve">Egresos Efectuados </t>
  </si>
  <si>
    <t>Egresos Efectuados</t>
  </si>
  <si>
    <t>Avance Físico Financiero</t>
  </si>
  <si>
    <t>Fecha:</t>
  </si>
  <si>
    <t>Programa:</t>
  </si>
  <si>
    <t>Inversión Aprobada</t>
  </si>
  <si>
    <t>Inversión Ejercida Acumulada</t>
  </si>
  <si>
    <t>Observaciones</t>
  </si>
  <si>
    <t>Sub Programa:</t>
  </si>
  <si>
    <t>Físico</t>
  </si>
  <si>
    <t>Financiero</t>
  </si>
  <si>
    <t>Metas</t>
  </si>
  <si>
    <t>No. De Obra</t>
  </si>
  <si>
    <t>Descripcion</t>
  </si>
  <si>
    <t>Localidad</t>
  </si>
  <si>
    <t>Fecha Inicio</t>
  </si>
  <si>
    <t>Fecha Término</t>
  </si>
  <si>
    <t>Total</t>
  </si>
  <si>
    <t>Fondo</t>
  </si>
  <si>
    <t>Municipal</t>
  </si>
  <si>
    <t>Otros</t>
  </si>
  <si>
    <t>Unidad de Medida</t>
  </si>
  <si>
    <t>Aprobadas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</si>
  <si>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</si>
  <si>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</si>
  <si>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</si>
  <si>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</si>
  <si>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</si>
  <si>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</si>
  <si>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</si>
  <si>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</si>
  <si>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</si>
  <si>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</si>
  <si>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</si>
  <si>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</si>
  <si>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</si>
  <si>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</si>
  <si>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111-01</t>
  </si>
  <si>
    <t>112-01</t>
  </si>
  <si>
    <t>113-01</t>
  </si>
  <si>
    <t>114-01</t>
  </si>
  <si>
    <t>115-01</t>
  </si>
  <si>
    <t>116-01</t>
  </si>
  <si>
    <t>121-01</t>
  </si>
  <si>
    <t>122-01</t>
  </si>
  <si>
    <t>211-01</t>
  </si>
  <si>
    <t>212-01</t>
  </si>
  <si>
    <t>213-01</t>
  </si>
  <si>
    <t>214-01</t>
  </si>
  <si>
    <t>215-01</t>
  </si>
  <si>
    <t>221-01</t>
  </si>
  <si>
    <t>311-01</t>
  </si>
  <si>
    <t>321-01</t>
  </si>
  <si>
    <t>322-01</t>
  </si>
  <si>
    <t>331-01</t>
  </si>
  <si>
    <t>Recursos propios (01)</t>
  </si>
  <si>
    <t>4-01</t>
  </si>
  <si>
    <t>411-01</t>
  </si>
  <si>
    <t>412-01</t>
  </si>
  <si>
    <t>413-01</t>
  </si>
  <si>
    <t>414-01</t>
  </si>
  <si>
    <t>415-01</t>
  </si>
  <si>
    <t>416-01</t>
  </si>
  <si>
    <t>419-01</t>
  </si>
  <si>
    <t>5-01</t>
  </si>
  <si>
    <t>51-01</t>
  </si>
  <si>
    <t>52-01</t>
  </si>
  <si>
    <t>53-01</t>
  </si>
  <si>
    <t>54-01</t>
  </si>
  <si>
    <t>55-01</t>
  </si>
  <si>
    <t>56-01</t>
  </si>
  <si>
    <t>57-01</t>
  </si>
  <si>
    <t>58-01</t>
  </si>
  <si>
    <t>59-01</t>
  </si>
  <si>
    <t>Cuenta pública</t>
  </si>
  <si>
    <t>anterior</t>
  </si>
  <si>
    <t>Cuenta pública Anterior</t>
  </si>
  <si>
    <t>Ingresos Estimados</t>
  </si>
  <si>
    <t>Formato 15</t>
  </si>
  <si>
    <t>Reporte de los beneficios económicos y sociales de los subsidios, donaciones y trasferencias otorgados</t>
  </si>
  <si>
    <t>No.</t>
  </si>
  <si>
    <t>Tipo de subsidio o donativo</t>
  </si>
  <si>
    <t>Presupuesto autorizado</t>
  </si>
  <si>
    <t>Número de beneficiarios</t>
  </si>
  <si>
    <t>Ingresos propios</t>
  </si>
  <si>
    <t>Aportaciones Federales</t>
  </si>
  <si>
    <t>Ingresos Extraordinarios *</t>
  </si>
  <si>
    <t>*</t>
  </si>
  <si>
    <t>de "Egresos por obra federal"</t>
  </si>
  <si>
    <t>Los ingresos correspondientes a programas estatales se deberán detallar en este rubro, y</t>
  </si>
  <si>
    <t>por lo tanto deberá indicarse tambien el importe de egresos por este mismo concepto debajo del rubro</t>
  </si>
  <si>
    <t xml:space="preserve">Total de Participaciones Federales </t>
  </si>
  <si>
    <t xml:space="preserve">Ampliación Presupuestal </t>
  </si>
  <si>
    <t xml:space="preserve">Transferencia Presupuestal </t>
  </si>
  <si>
    <t xml:space="preserve">SERVICIOS PERSONALES </t>
  </si>
  <si>
    <t xml:space="preserve">REMUNERACIONES AL PERSONAL DE CARÁCTER PERMANENTE </t>
  </si>
  <si>
    <t xml:space="preserve">REMUNERACIONES AL PERSONAL DE CARÁCTER TRANSITORIO </t>
  </si>
  <si>
    <t xml:space="preserve">Sueldo al personal eventual </t>
  </si>
  <si>
    <t xml:space="preserve">Retribuciones por servicios de carácter social </t>
  </si>
  <si>
    <t xml:space="preserve">Suplencia o interinatos </t>
  </si>
  <si>
    <t xml:space="preserve">REMUNERACIONES ADICIONALES Y ESPECIALES </t>
  </si>
  <si>
    <t xml:space="preserve">Primas de vacaciones, sabatina y dominical </t>
  </si>
  <si>
    <t xml:space="preserve">Gratificación de fin de año </t>
  </si>
  <si>
    <t xml:space="preserve">Compensaciones por servicios eventuales </t>
  </si>
  <si>
    <t xml:space="preserve">Liquidaciones por indeminizaciones y por sueldos y salarios caídos </t>
  </si>
  <si>
    <t xml:space="preserve">Remuneraciones por horas extraordinarias </t>
  </si>
  <si>
    <t xml:space="preserve">Compensaciones adicionales por servicios </t>
  </si>
  <si>
    <t xml:space="preserve">EROGACIONES DEL GOBIERNO POR CONCEPTO DE SEGURIDAD SOCIAL Y SEGUROS </t>
  </si>
  <si>
    <t xml:space="preserve">Cuotas al ISSSTE </t>
  </si>
  <si>
    <t xml:space="preserve">Cuotas para el seguro de vida del personal civil </t>
  </si>
  <si>
    <t xml:space="preserve">Cuotas para el seguro de gastos médicos del personal civil </t>
  </si>
  <si>
    <t>Cuotas al IMSS</t>
  </si>
  <si>
    <t xml:space="preserve">Cuotas al INFONAVIT </t>
  </si>
  <si>
    <t>Cuotas al FOVISSTE</t>
  </si>
  <si>
    <t xml:space="preserve">Seguro de riesgo profesional </t>
  </si>
  <si>
    <t>PAGOS POR OTRAS PRESTACIONES SOCIALES Y ECONÓMICAS</t>
  </si>
  <si>
    <t xml:space="preserve">Cuotas para el fondo de ahorro del personal civil </t>
  </si>
  <si>
    <t xml:space="preserve">Indemnizaciones por accidentes en el trabajo </t>
  </si>
  <si>
    <t xml:space="preserve">Estímulos al personal </t>
  </si>
  <si>
    <t xml:space="preserve">Prestaciones establecidos por condiciones generales de trabajo o contratos colectivos de trabajo. </t>
  </si>
  <si>
    <t>Compensacion Garantizada</t>
  </si>
  <si>
    <t xml:space="preserve">Pagos de Defunciòn </t>
  </si>
  <si>
    <t xml:space="preserve">Asignaciones adicionales de sueldo </t>
  </si>
  <si>
    <t xml:space="preserve">Subsidio I.S.P.T. </t>
  </si>
  <si>
    <t>IMPUESTO SOBRE NÓMINAS</t>
  </si>
  <si>
    <t>Impuesto sobre nóminas</t>
  </si>
  <si>
    <t xml:space="preserve">PAGO DE ESTÍMULOS A SERVIDORES PÚBLICOS </t>
  </si>
  <si>
    <t xml:space="preserve">Estímulos por productividad y eficiencia </t>
  </si>
  <si>
    <t xml:space="preserve">Estímulos al personal operativo </t>
  </si>
  <si>
    <t xml:space="preserve">PREVISIONES PARA SERVICIOS PERSONALES </t>
  </si>
  <si>
    <t xml:space="preserve">Incrementos a las percepciones </t>
  </si>
  <si>
    <t>Creación de plazas</t>
  </si>
  <si>
    <t>SERVICIOS GENERALES</t>
  </si>
  <si>
    <t xml:space="preserve">SERVICIOS BÀSICOS </t>
  </si>
  <si>
    <t>Servicio postal</t>
  </si>
  <si>
    <t xml:space="preserve">Servicio telefónico convencional </t>
  </si>
  <si>
    <t xml:space="preserve">Servicio de telefonía celular </t>
  </si>
  <si>
    <t xml:space="preserve">Servicio de radiolocalización </t>
  </si>
  <si>
    <t>Servicio de energía eléctrica</t>
  </si>
  <si>
    <t xml:space="preserve">Servicios de telecomunicaciones </t>
  </si>
  <si>
    <t xml:space="preserve">Servicios de conduccion de señales analógicas y digitales </t>
  </si>
  <si>
    <t xml:space="preserve">Servicios integrales de telecomunicación </t>
  </si>
  <si>
    <t xml:space="preserve">Contratación de otros servicios </t>
  </si>
  <si>
    <t xml:space="preserve">Espacios de estacionamiento </t>
  </si>
  <si>
    <t xml:space="preserve">Servicios integrales de enlaces telefónicos </t>
  </si>
  <si>
    <t xml:space="preserve">SERVICIOS DE ARRENDAMIENTO </t>
  </si>
  <si>
    <t xml:space="preserve">Arrendamiento de edificios y locales </t>
  </si>
  <si>
    <t xml:space="preserve">Arrendamiento de terrenos </t>
  </si>
  <si>
    <t xml:space="preserve">Arrendamiento de maquinaria y equipo </t>
  </si>
  <si>
    <t xml:space="preserve">Arrendamiento de equipo y bienes informàticos </t>
  </si>
  <si>
    <t>Arrendamiento de vehiculos terrestres, aéreos, marítimos, lacustres y fluviales para la ejecución de programas de seguridad pública</t>
  </si>
  <si>
    <t xml:space="preserve">Arrendamiento de vehiculos terrestres, aéreos, marítimos, lacustres y fluviales para servicios públicos y la operación de programas públicos. </t>
  </si>
  <si>
    <t xml:space="preserve">Arrendamiento de vehiculos terrestres, aéreos, marítimos, lacustres y fluviales para servicios administrativos </t>
  </si>
  <si>
    <t xml:space="preserve">Arrendamiento de vehiculos terrestres, aéreos, marítimos, lacustres y fluviales para desastres naturales </t>
  </si>
  <si>
    <t xml:space="preserve">Arrendamiento de vehiculos terrestres, aéreos, marítimos, lacustres y fluviales para servicios públicos. </t>
  </si>
  <si>
    <t xml:space="preserve">Arrendamiento de mobiliario </t>
  </si>
  <si>
    <t xml:space="preserve">Arrendamiento de sustancias y productos químicos </t>
  </si>
  <si>
    <t xml:space="preserve">Arrendamiento de equipo de comunicación </t>
  </si>
  <si>
    <t>SERVICIOS DE ASESORIAS, CONSULTORÍA, INFORMÁTICOS, ESTUDIOS E INVESTIGACIONES</t>
  </si>
  <si>
    <t>Otras asesorias para la operación de programas</t>
  </si>
  <si>
    <t xml:space="preserve">Servicios para la capacitación a servidores públicos </t>
  </si>
  <si>
    <t>Servicios de informática</t>
  </si>
  <si>
    <t xml:space="preserve">Servicios estadísticos y geográficos </t>
  </si>
  <si>
    <t xml:space="preserve">Estudios e investigaciones </t>
  </si>
  <si>
    <t xml:space="preserve">SERVICIO COMERCIAL, BANCARIOS, FINANCIERO, SUBCONTRATACIÓN DE SERVICIOS CON TERCEROS Y GASTOS INHERENTES. </t>
  </si>
  <si>
    <t>Almacenaje, embalaje y envase</t>
  </si>
  <si>
    <t>Fletes y maniobras</t>
  </si>
  <si>
    <t xml:space="preserve">Servicios bancarios y financieros </t>
  </si>
  <si>
    <t xml:space="preserve">Seguro de bienes patrimoniales </t>
  </si>
  <si>
    <t>Impuestos y derechos de importación</t>
  </si>
  <si>
    <t xml:space="preserve">Impuestos y derechos de exportación </t>
  </si>
  <si>
    <t xml:space="preserve">Otros impuestos y derechos </t>
  </si>
  <si>
    <t xml:space="preserve">Patentes, regalías y otros </t>
  </si>
  <si>
    <t xml:space="preserve">Diferencias por variaciones en el tipo de cambio y redondeo </t>
  </si>
  <si>
    <t xml:space="preserve">Servicios de vigilancia </t>
  </si>
  <si>
    <t xml:space="preserve">Gastos inherentes a la recaudación </t>
  </si>
  <si>
    <t xml:space="preserve">Otros servicios comerciales </t>
  </si>
  <si>
    <t xml:space="preserve">Subcontratación de servicios con terceros </t>
  </si>
  <si>
    <t xml:space="preserve">Fianzas de fidelidad </t>
  </si>
  <si>
    <t xml:space="preserve">Gastos por cuentas incobrables </t>
  </si>
  <si>
    <t xml:space="preserve">Otras pólizas de seguros </t>
  </si>
  <si>
    <t xml:space="preserve">Contratación de servicios turísticos </t>
  </si>
  <si>
    <t xml:space="preserve">SERVICIOS DE MANTENIMIENTO Y CONSERVACIÓN </t>
  </si>
  <si>
    <t xml:space="preserve">Matenimiento y conservacion de mobiliario y equipo de administración </t>
  </si>
  <si>
    <t xml:space="preserve">Matenimiento y conservación de maquinaria y equipo </t>
  </si>
  <si>
    <t xml:space="preserve">Matenimiento y conservación de inmuebles </t>
  </si>
  <si>
    <t xml:space="preserve">Servicios de lavandería, limpieza, higiene y fumigación </t>
  </si>
  <si>
    <t xml:space="preserve">Mantenimiento y conservación de vehículos terrestres, aereos, maritimos, lacustres y fluviales </t>
  </si>
  <si>
    <t xml:space="preserve">Mantenimiento y conserrvación de equipo de comunicación </t>
  </si>
  <si>
    <t xml:space="preserve">Mantenimiento y conservación de bienes artísticos y culturales </t>
  </si>
  <si>
    <t xml:space="preserve">SERVICIOS DE IMPRESIÓN, GRABADO, PUBLICACIÓN, DIFUSIÓN E INFORMACIÓN </t>
  </si>
  <si>
    <t xml:space="preserve">Impresiones de documentos oficiales para la prestación de servicios públicos, identificación, formatos administrativos y fiscales, formas valoradas, certificados y títulos. </t>
  </si>
  <si>
    <t xml:space="preserve">Publicaciones oficiales para difusión e información interna </t>
  </si>
  <si>
    <t xml:space="preserve">Publicaciones oficiales para licitaciones públicas y trámites administrativos en cumplimiento de disposiciones jurídicas. </t>
  </si>
  <si>
    <t xml:space="preserve">Otros gastos de publicación, difusión e información . </t>
  </si>
  <si>
    <t xml:space="preserve">SERVICIOS DE COMUNICACIÓN SOCIAL </t>
  </si>
  <si>
    <t xml:space="preserve">Gastos de propaganda institucional </t>
  </si>
  <si>
    <t xml:space="preserve">Publicaciones oficiales para difusión e información </t>
  </si>
  <si>
    <t>Gastos de difusión de servicios públicos y campañas institucionales de comunicación</t>
  </si>
  <si>
    <t xml:space="preserve">Otros gastos de comunicación social </t>
  </si>
  <si>
    <t xml:space="preserve">Gastos de publicidad en materia comercial </t>
  </si>
  <si>
    <t xml:space="preserve">SERVICIOS OFICIALES </t>
  </si>
  <si>
    <t xml:space="preserve">Gastos de ceremonial del titular del Ejecutivo </t>
  </si>
  <si>
    <t xml:space="preserve">Gastos de ceremonial de los titulares de las dependencias y entidades </t>
  </si>
  <si>
    <t xml:space="preserve">Gastos de orden social </t>
  </si>
  <si>
    <t xml:space="preserve">Congresos, convenicones, espectácuylo y ferias </t>
  </si>
  <si>
    <t xml:space="preserve">Exposiciones </t>
  </si>
  <si>
    <t xml:space="preserve">Pasajes nacionales para labores en campo y supervisión </t>
  </si>
  <si>
    <t>Pasajes nacionales asociados a los programas de seguridad pública</t>
  </si>
  <si>
    <t xml:space="preserve">Pasajes nacionales asociados a desastres naturales </t>
  </si>
  <si>
    <t xml:space="preserve">Pasajes nacionales para servidores públicos en el desempeño de comisiones y funciones oficiales </t>
  </si>
  <si>
    <t>Pasajes internacionales asociados a los programas de seguridad pública</t>
  </si>
  <si>
    <t>Pasajes internacionales para servidores públicos en el desempeño de comisiones y funciones oficiales</t>
  </si>
  <si>
    <t xml:space="preserve">Viáticos nacionales para labores en campo y supervisión </t>
  </si>
  <si>
    <t>Viáticos nacionales asociados a los programas de seguridad pública</t>
  </si>
  <si>
    <t xml:space="preserve">Viáticos nacionales asociados a desastres naturales </t>
  </si>
  <si>
    <t xml:space="preserve">Viáticos nacionales para servidores públicos en el desempeño de funciones oficiales </t>
  </si>
  <si>
    <t>Viáticos en el extranjero asociados a los programas de seguridad pública</t>
  </si>
  <si>
    <t xml:space="preserve">Viáticos en el extranjero para servidores públicos en el desempeño de comisiones y funciones oficiales </t>
  </si>
  <si>
    <t xml:space="preserve">Gastos para alimentación de servidores públicos de mando </t>
  </si>
  <si>
    <t>Gastos para operativos y trabajos de campo en áreas rurales</t>
  </si>
  <si>
    <t>GASTOS POR CONCEPTO DE RESPONSABILIDADES</t>
  </si>
  <si>
    <t xml:space="preserve">Penas, multas, accesorios y actualizaciones </t>
  </si>
  <si>
    <t>Otros gastos por responsabilidades</t>
  </si>
  <si>
    <t xml:space="preserve">MATERIALES Y SUMINISTROS </t>
  </si>
  <si>
    <t>MATERIALES Y ÚTILES DE ADMINISTRACIÓN Y ENSEÑANZA</t>
  </si>
  <si>
    <t>Materiales y útiles de oficina</t>
  </si>
  <si>
    <t>Material de limpieza</t>
  </si>
  <si>
    <t xml:space="preserve">Material didáctico </t>
  </si>
  <si>
    <t xml:space="preserve">Material estadístico y geográfico </t>
  </si>
  <si>
    <t xml:space="preserve">Materiales y útiles de impresión y reproducción </t>
  </si>
  <si>
    <t xml:space="preserve">Materiales y útiles para el procesamiento en equipos y bienes informáticos </t>
  </si>
  <si>
    <t xml:space="preserve">Material para información </t>
  </si>
  <si>
    <t xml:space="preserve">PRODUCTOS ALIMENTICIOS 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</si>
  <si>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</si>
  <si>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</si>
  <si>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 xml:space="preserve">Productos alimenticios para el personal que realiza labores en campo o de supervisión </t>
  </si>
  <si>
    <t xml:space="preserve">Productos alimenticios para el personal en las instalaciones de las dependencias y entidades. </t>
  </si>
  <si>
    <t xml:space="preserve">Productos alimenticios para la población en caso de desastres naturales </t>
  </si>
  <si>
    <t xml:space="preserve">Productos alimenticios para el personal derivado de actividades extraordinarias </t>
  </si>
  <si>
    <t xml:space="preserve">Productos alimenticios para animales </t>
  </si>
  <si>
    <t xml:space="preserve">HERRAMIENTAS, REFACCIONES Y ACCESORIOS </t>
  </si>
  <si>
    <t>Refacciones, accesorios y herramientas</t>
  </si>
  <si>
    <t xml:space="preserve">Refacciones y accesorios para equipo de cómputo </t>
  </si>
  <si>
    <t xml:space="preserve">Utensilios para el servicios de alimentación </t>
  </si>
  <si>
    <t>Materiales y accesorios para mantenimiento y conservación de equipo de comunicación</t>
  </si>
  <si>
    <t xml:space="preserve">MATERIALES Y ARTÍCULOS DE CONSTRUCCIÓN </t>
  </si>
  <si>
    <t xml:space="preserve">Materiales de construcción </t>
  </si>
  <si>
    <t xml:space="preserve">Estructuras y manufacturas </t>
  </si>
  <si>
    <t xml:space="preserve">Materiales complementarios </t>
  </si>
  <si>
    <t xml:space="preserve">Material eléctrico y electrónico </t>
  </si>
  <si>
    <t xml:space="preserve">Material para construcción de escenografías y adecuación de escenarios </t>
  </si>
  <si>
    <t xml:space="preserve">MATERIAS PRIMAS DE PRODUCCIÓN, PRODUCTOS QUÍMICOS, FARMACEÚTICOS Y DE LABORATORIO </t>
  </si>
  <si>
    <t xml:space="preserve">Materias primas de producción  </t>
  </si>
  <si>
    <t>Sustancias químicas</t>
  </si>
  <si>
    <t>Plaguicidas, abonos y fertilizantes</t>
  </si>
  <si>
    <t xml:space="preserve">Medicinas y productos farmaceúticos </t>
  </si>
  <si>
    <t xml:space="preserve">Materiales, accesorios y suministros médicos </t>
  </si>
  <si>
    <t xml:space="preserve">Materiales, accesorios y suministros de laboratorio </t>
  </si>
  <si>
    <t xml:space="preserve">Materiales, accesorios y suministros para manejo de alimentos </t>
  </si>
  <si>
    <t xml:space="preserve">COMBUSTIBLES, LUBRICANTES Y ADITIVOS </t>
  </si>
  <si>
    <t>Combustibles, lubricantes y aditivos para vehículos terrestres, aéreos, marítimos, lacustres y fluviales destinados a la ejecución de programas de seguridad pública</t>
  </si>
  <si>
    <t>Combustibles, lubricantes y aditivos para vehículos terrestres, aéreos, marítimos, lacustres y fluviales destinados a servicios públicos y la operación de programas</t>
  </si>
  <si>
    <t xml:space="preserve">Combustibles, lubricantes y aditivos para vehículos terrestres, aéreos, marítimos, lacustres y fluviales destinados a servicios administrativos </t>
  </si>
  <si>
    <t>VESTUARIO, BLANCOS, PRENDAS DE PROTECCIÓN PERSONAL Y ARTICULOS DEPORTIVOS</t>
  </si>
  <si>
    <t xml:space="preserve">Vestuario, uniformes y blancos </t>
  </si>
  <si>
    <t xml:space="preserve">Prendas de protección personal </t>
  </si>
  <si>
    <t xml:space="preserve">Artículos deportivos </t>
  </si>
  <si>
    <t>MATERIALES, SUMINISTROS Y PRENDAS DE PROTECCIÓN PARA SEGURIDAD PÚBLICA</t>
  </si>
  <si>
    <t xml:space="preserve">Sustancias y materiales explosivos </t>
  </si>
  <si>
    <t>Materiales de seguridad pública</t>
  </si>
  <si>
    <t xml:space="preserve">Prendas de protección para seguridad pública </t>
  </si>
  <si>
    <t xml:space="preserve">MERCANCIAS DIVERSAS </t>
  </si>
  <si>
    <t xml:space="preserve">Mercancias para su comercialización en tiendas del sector público </t>
  </si>
  <si>
    <t xml:space="preserve">Mercancías para su distribución a la población </t>
  </si>
  <si>
    <t>FORMAS VALORADAS</t>
  </si>
  <si>
    <t xml:space="preserve">Placas y engomados </t>
  </si>
  <si>
    <t>Calcolmanías y hologramas</t>
  </si>
  <si>
    <t xml:space="preserve">BIENES MUEBLES E INMUEBLES </t>
  </si>
  <si>
    <t xml:space="preserve">MOBILIARIO Y EQUIPO DE ADMINISTRACIÓN </t>
  </si>
  <si>
    <t xml:space="preserve">Mobiliario y Equipo de Administración </t>
  </si>
  <si>
    <t xml:space="preserve">Equipo Educacional y Recreativo </t>
  </si>
  <si>
    <t xml:space="preserve">Bienes Artísticos y Culturales </t>
  </si>
  <si>
    <t xml:space="preserve">MAQUINARIA Y EQUIPO AGROPECUARIO, INDUSTRIAL, DE COMUNICACIONES Y USO INFORMATICO </t>
  </si>
  <si>
    <t xml:space="preserve">Maquinaria y Equipo Agropecuario </t>
  </si>
  <si>
    <t xml:space="preserve">Maquinaria y Equipo Industrial </t>
  </si>
  <si>
    <t xml:space="preserve">Maquinaria y Equipo de Construcción </t>
  </si>
  <si>
    <t xml:space="preserve">Equipos y Aparatos de Comunicaciones y Telecomunicaciones </t>
  </si>
  <si>
    <t xml:space="preserve">Maquinaria y Equipo Electrico y Electrónico </t>
  </si>
  <si>
    <t xml:space="preserve">Bienes Informáticos </t>
  </si>
  <si>
    <t>VEHICULOS Y EQUIPO DE TRANSPORTE</t>
  </si>
  <si>
    <t>Vehículos, equipo terrestre</t>
  </si>
  <si>
    <t xml:space="preserve">Vehículos, equipo aéreo </t>
  </si>
  <si>
    <t xml:space="preserve">Vehículos, equipo lacustre y marítimo </t>
  </si>
  <si>
    <t xml:space="preserve">EQUIPO E INSTRUMENTAL MÉDICO Y DE LABORATORIO </t>
  </si>
  <si>
    <t xml:space="preserve">Equipo e Instrumental médico y de laboratorio </t>
  </si>
  <si>
    <t>HERRAMIENTAS</t>
  </si>
  <si>
    <t xml:space="preserve">ANIMALES DE TRABAJO Y REPRODUCCIÓN </t>
  </si>
  <si>
    <t>Animales de trabajo</t>
  </si>
  <si>
    <t>BIENES INMUEBLES</t>
  </si>
  <si>
    <t xml:space="preserve">Edificios y locales </t>
  </si>
  <si>
    <t xml:space="preserve">Terrenos </t>
  </si>
  <si>
    <t xml:space="preserve">Adjudicaciones, expropiaciones e indemnizaciones de Inmuebles </t>
  </si>
  <si>
    <t xml:space="preserve">MAQUINARIA Y EQUIPO DE DEFENSA Y SEGURIDAD </t>
  </si>
  <si>
    <t>Maquinaria y equipo de defensa y Seguridad Pública</t>
  </si>
  <si>
    <t xml:space="preserve">INVERSION FINANCIERA, PROVISIONES ECONÓMICAS, AYUDAS, OTRAS EROGACIONES Y PENSIONES, JUBILACIONES Y OTRAS </t>
  </si>
  <si>
    <t xml:space="preserve">EROGACIONES PARA APOYAR A LOS SECTORES SOCIAL Y PRIVADO EN ACTIVIDADES CULTURALES, DEPORTIVAS Y DE AYUDA EXTRAORDINARIA. </t>
  </si>
  <si>
    <t>Gastos por servicios de traslado de personas</t>
  </si>
  <si>
    <t xml:space="preserve">Donativos a instituciones sin fines de lucro </t>
  </si>
  <si>
    <t>Premios, estímulos, recompensas, becas y seguros a deportistas</t>
  </si>
  <si>
    <t xml:space="preserve">Obras de carácter social </t>
  </si>
  <si>
    <t xml:space="preserve">Compensaciones por servicios de carácter social </t>
  </si>
  <si>
    <t>Apoyo a Instituciones y agrupaciones diversas</t>
  </si>
  <si>
    <t xml:space="preserve">Programas de asistencias social </t>
  </si>
  <si>
    <t xml:space="preserve">PAGO DE PENSIONES Y JUBILACIONES </t>
  </si>
  <si>
    <t xml:space="preserve">Jubilaciones </t>
  </si>
  <si>
    <t>Pensiones</t>
  </si>
  <si>
    <t xml:space="preserve">COSTO DE VENTA, EXPLOTACIÓN Y PRODUCCIÓN </t>
  </si>
  <si>
    <t xml:space="preserve">Servicios y derechos para explotación y producción </t>
  </si>
  <si>
    <t xml:space="preserve">Materiales para venta, explotación y producción </t>
  </si>
  <si>
    <t>Vivienda</t>
  </si>
  <si>
    <t xml:space="preserve">SUBSIDIOS Y TRANSFERENCIAS </t>
  </si>
  <si>
    <t xml:space="preserve">SUBSIDIOS </t>
  </si>
  <si>
    <t xml:space="preserve">Subsidios a la prestación de servicios públicos </t>
  </si>
  <si>
    <t>Subsidios para capacitación y becas</t>
  </si>
  <si>
    <t xml:space="preserve">Becas hijos de trabajadores </t>
  </si>
  <si>
    <t xml:space="preserve">TRANSFERENCIAS A ENTIDADES Y PROGRAMAS </t>
  </si>
  <si>
    <t xml:space="preserve">Sistema Municipal DIF </t>
  </si>
  <si>
    <t xml:space="preserve">Municipios </t>
  </si>
  <si>
    <t xml:space="preserve">OTRAS APORTACIONES Y TRANSFERENCIAS </t>
  </si>
  <si>
    <t xml:space="preserve">Inmuebles oficiales </t>
  </si>
  <si>
    <t xml:space="preserve">Sindicatos de Gobierno </t>
  </si>
  <si>
    <t xml:space="preserve">Obras de Carácter Social </t>
  </si>
  <si>
    <t xml:space="preserve">Apoyo a Agrupaciones Diversas </t>
  </si>
  <si>
    <t xml:space="preserve">Donativos </t>
  </si>
  <si>
    <t xml:space="preserve">Cooperaciones </t>
  </si>
  <si>
    <t xml:space="preserve">DEUDA PÚBLICA, PASIVO CIRCULANTES Y OTROS </t>
  </si>
  <si>
    <t xml:space="preserve">AMORTIZACIÓN DE LA DEUDA PÚBLICA </t>
  </si>
  <si>
    <t xml:space="preserve">Indicar el nombre de los bancos a los que se amortiza una deuda </t>
  </si>
  <si>
    <t xml:space="preserve">INTERESES DE LA DEUDA PÚBLICA </t>
  </si>
  <si>
    <t xml:space="preserve">Indicar el nombre de los bancos a los que se pagan intereses </t>
  </si>
  <si>
    <t xml:space="preserve">Nivel de rezago </t>
  </si>
  <si>
    <t>Número de habitantes</t>
  </si>
  <si>
    <t>Apertura Programatica</t>
  </si>
  <si>
    <t xml:space="preserve">Tipo de Obra </t>
  </si>
  <si>
    <t xml:space="preserve">Beneficiarios </t>
  </si>
  <si>
    <t>Para obtener nivel de rezago social, así como número de habitantes en cada localidad consultar la página de: CONEVAL.GOB.MX</t>
  </si>
  <si>
    <t xml:space="preserve">Programa, Objetivo o Meta </t>
  </si>
  <si>
    <t xml:space="preserve">Localidad </t>
  </si>
  <si>
    <t xml:space="preserve">Nivel de Rezago Social </t>
  </si>
  <si>
    <t>Numero de habitantes</t>
  </si>
  <si>
    <t xml:space="preserve">Ejercido </t>
  </si>
  <si>
    <t>Infraestructura Educativa</t>
  </si>
  <si>
    <t>Salud</t>
  </si>
  <si>
    <t>Agua Potable</t>
  </si>
  <si>
    <t xml:space="preserve">Drenaje </t>
  </si>
  <si>
    <t xml:space="preserve">Electricidad </t>
  </si>
  <si>
    <t xml:space="preserve">Total de Gasto de Inversión </t>
  </si>
  <si>
    <t>% de representación del Gasto de Inversión</t>
  </si>
  <si>
    <t>H. Ayuntamiento de : Pinal de Amoles Queretaro</t>
  </si>
  <si>
    <t>acredores fiscales</t>
  </si>
  <si>
    <t>otros activos</t>
  </si>
  <si>
    <t>Subcidio al empleo</t>
  </si>
  <si>
    <t>Subcidio al Empleo</t>
  </si>
  <si>
    <t>56-04</t>
  </si>
  <si>
    <t>Egresos por Progranas estatales</t>
  </si>
  <si>
    <t xml:space="preserve">inv fin prov econ ayudas otras erogaciones </t>
  </si>
  <si>
    <t>gastos y honorarios medicos</t>
  </si>
  <si>
    <t>adquisicion de lentes</t>
  </si>
  <si>
    <t>becas</t>
  </si>
  <si>
    <t>PLANTAS Y SEMILLAS</t>
  </si>
  <si>
    <t>Fertilizante</t>
  </si>
  <si>
    <t>casa de cultura</t>
  </si>
  <si>
    <t>becas municipales</t>
  </si>
  <si>
    <t>programas de desarrollo cultural</t>
  </si>
  <si>
    <t>gastos de delegaciones</t>
  </si>
  <si>
    <t>Mantenimiento y conservación de bienes informaticos</t>
  </si>
  <si>
    <t>pago de derechos de agua (obra publica)</t>
  </si>
  <si>
    <t>recargos y actualizaciones (obras publicas)</t>
  </si>
  <si>
    <t>mantenimiento y conservacion de inmuebles (obra Publica)</t>
  </si>
  <si>
    <t>Materiales y útiles para el procesamiento en equipos y bienes informáticos ( obras publicas)</t>
  </si>
  <si>
    <t>combustibles y lubricantes (obras publicas)</t>
  </si>
  <si>
    <t>Herramientas varias</t>
  </si>
  <si>
    <t xml:space="preserve">compensaciones </t>
  </si>
  <si>
    <t xml:space="preserve">Mobiliario y equipo de oficina </t>
  </si>
  <si>
    <t>NADA QUE MANIFESTAR</t>
  </si>
  <si>
    <t>Egresos por obra federal</t>
  </si>
  <si>
    <t>Construcciones Federales</t>
  </si>
  <si>
    <t>TOTAL PRESUPUESTO</t>
  </si>
  <si>
    <t>Programa de Desarrollo Agropecuario</t>
  </si>
  <si>
    <t>17/21</t>
  </si>
  <si>
    <t>Aencion a Funcionarios y empleados Obras Publicas</t>
  </si>
  <si>
    <t>federal</t>
  </si>
  <si>
    <t>Otras prestaciones (Gastos Medicos)</t>
  </si>
  <si>
    <t>Saldo al 30 de Junio de 2012</t>
  </si>
  <si>
    <t>Finiquitos</t>
  </si>
  <si>
    <t>Servicios Funerarios y de Cementerio</t>
  </si>
  <si>
    <t>Gastos etapa de Transicion</t>
  </si>
  <si>
    <t>Saldo al 30</t>
  </si>
  <si>
    <t>de Junio de 2012</t>
  </si>
  <si>
    <t>AGUA POTABLE</t>
  </si>
  <si>
    <t>URBANIZACION MUNICIPAL</t>
  </si>
  <si>
    <t>INFRAESTRUCTURA BASICA EDUCATIVA</t>
  </si>
  <si>
    <t>418-01</t>
  </si>
  <si>
    <t>Ingresos por Obra Federal</t>
  </si>
  <si>
    <t>Total de Ingresos por Obra Federal</t>
  </si>
  <si>
    <t>Aportaciones Federales Ramo  33</t>
  </si>
  <si>
    <t>Aportaciones del Ramo 33</t>
  </si>
  <si>
    <t>Aportaciones Ramo 33</t>
  </si>
  <si>
    <t xml:space="preserve">Total de Participaciones y Aportaciones Federales </t>
  </si>
  <si>
    <t>Total ingresos por Obra Federal</t>
  </si>
  <si>
    <t>Saldo al 30 de Junio de 2013</t>
  </si>
  <si>
    <t xml:space="preserve">Total de Particip. Y Aportaciones Federales </t>
  </si>
  <si>
    <t>Tierras Coloradas</t>
  </si>
  <si>
    <t>Temazcales</t>
  </si>
  <si>
    <t>San Pedro el Viejo</t>
  </si>
  <si>
    <t>Valle Verde</t>
  </si>
  <si>
    <t>San Carlos Casas V.</t>
  </si>
  <si>
    <t xml:space="preserve">Mantenimiento de Captacion De Poza </t>
  </si>
  <si>
    <t xml:space="preserve">Rehabilitacion  de Deposito </t>
  </si>
  <si>
    <t xml:space="preserve">Reh. De manantial "Bo San Rafael" </t>
  </si>
  <si>
    <t xml:space="preserve">Rehab. p/captacion sistema A.P. </t>
  </si>
  <si>
    <t xml:space="preserve">Apoyo para sistema Agua Potable </t>
  </si>
  <si>
    <t xml:space="preserve">Reh. De manantial "el Cargadero" </t>
  </si>
  <si>
    <t>Acond. Espacio Rec. Camposanto V.</t>
  </si>
  <si>
    <t>Pinal de Amoles</t>
  </si>
  <si>
    <t>Const. Caseta Acceso Turistico</t>
  </si>
  <si>
    <t>Rio Escanela</t>
  </si>
  <si>
    <t>Casa de Reunion</t>
  </si>
  <si>
    <t>Joyas de Bucareli</t>
  </si>
  <si>
    <t>Carrizalillo</t>
  </si>
  <si>
    <t>Reh. Casa de Reunion "pie de la C:"</t>
  </si>
  <si>
    <t>Apoyo para Casa Ejidal</t>
  </si>
  <si>
    <t>Cuatro Palos</t>
  </si>
  <si>
    <t>Const. De Muro de Contencion</t>
  </si>
  <si>
    <t>Tonatico</t>
  </si>
  <si>
    <t>Apoyo para Construccion de Baños</t>
  </si>
  <si>
    <t>La Morita</t>
  </si>
  <si>
    <t>Apoyo a Diconsa</t>
  </si>
  <si>
    <t>Joyas del Real</t>
  </si>
  <si>
    <t>Terminacion de Baños de Cancha</t>
  </si>
  <si>
    <t>Escanelilla</t>
  </si>
  <si>
    <t>Rehabilitacion Casa de Reunion</t>
  </si>
  <si>
    <t>La Meca</t>
  </si>
  <si>
    <t>Construccion de Base para Tinaco</t>
  </si>
  <si>
    <t>El Perico</t>
  </si>
  <si>
    <t>Rehabilitacion de Centro Comunitario</t>
  </si>
  <si>
    <t>Ahuacatlan de Gpe.</t>
  </si>
  <si>
    <t>INFRAESTRUCTURA PRODUCT.</t>
  </si>
  <si>
    <t>Estado de Situación Financiera al: 31 de Diciembre de 2013</t>
  </si>
  <si>
    <t>Estado de Situación Financiera Comparativo al: 31 de Diciembre de 2013</t>
  </si>
  <si>
    <t>Estado de Ingresos y Egresos al: 31 de Diciembre de 2013</t>
  </si>
  <si>
    <t>Estado de Origen y Aplicación de Recursos: 31 de Diciembre de 2013</t>
  </si>
  <si>
    <t>Estado de Modificaciones al Patrimonio: 31 de Diciembre de 2013</t>
  </si>
  <si>
    <t>Estado Analítico de Ingresos: 31 de Diciembre de 2013</t>
  </si>
  <si>
    <t>Estado Analítico de Egresos: 31 de Diciembre de 2013</t>
  </si>
  <si>
    <t>Estado de Ingresos y Egresos Comparativo al: 31 de Diciembre de 2013</t>
  </si>
  <si>
    <t>Estado de Ingresos Presupuestario: 31 de Diciembre de 2013</t>
  </si>
  <si>
    <t>Estado de Egresos: 31 de Diciembre  de 2013</t>
  </si>
  <si>
    <t xml:space="preserve">Prima quiquenal por años de servicios efectivos prestados </t>
  </si>
  <si>
    <t>programas escuelas de calidad</t>
  </si>
  <si>
    <t>CONSTRUCCIONES Y SERVICIOS MUNICIPALES</t>
  </si>
  <si>
    <t>Estado de Ejercicio Presupuestal: 31 Diciembre de 2013</t>
  </si>
  <si>
    <t>Integración de la Deuda Pública: 31 de Diciembre de 2013</t>
  </si>
  <si>
    <t>Estado de Deuda Pública: 31 de Diciembre de 2013</t>
  </si>
  <si>
    <t>31 de Diciembre de 2013</t>
  </si>
  <si>
    <t>Ampliacion de Red p/Rebombeo</t>
  </si>
  <si>
    <t>Reh. De Linea de Conduccion</t>
  </si>
  <si>
    <t>Rehab. Sist. De Agua Potable</t>
  </si>
  <si>
    <t>Limpieza de Bidigestores</t>
  </si>
  <si>
    <t>Urbanizaciones Varias</t>
  </si>
  <si>
    <t>Rehabilitacion Infraestructura Educativa</t>
  </si>
  <si>
    <t>varias localidades</t>
  </si>
  <si>
    <t>Rehabilitacion de Ollas</t>
  </si>
  <si>
    <t>Varias Localidades</t>
  </si>
</sst>
</file>

<file path=xl/styles.xml><?xml version="1.0" encoding="utf-8"?>
<styleSheet xmlns="http://schemas.openxmlformats.org/spreadsheetml/2006/main">
  <numFmts count="8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  <numFmt numFmtId="166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u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b/>
      <i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2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4" fontId="3" fillId="0" borderId="5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7" fontId="3" fillId="0" borderId="4" xfId="0" applyNumberFormat="1" applyFont="1" applyBorder="1" applyAlignment="1">
      <alignment horizontal="right" vertical="top" wrapText="1"/>
    </xf>
    <xf numFmtId="7" fontId="2" fillId="2" borderId="5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165" fontId="0" fillId="0" borderId="0" xfId="0" applyNumberFormat="1" applyBorder="1"/>
    <xf numFmtId="40" fontId="0" fillId="0" borderId="0" xfId="0" applyNumberFormat="1" applyBorder="1"/>
    <xf numFmtId="4" fontId="3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64" fontId="2" fillId="3" borderId="5" xfId="0" applyNumberFormat="1" applyFont="1" applyFill="1" applyBorder="1" applyAlignment="1">
      <alignment vertical="top" wrapText="1"/>
    </xf>
    <xf numFmtId="10" fontId="2" fillId="0" borderId="5" xfId="0" applyNumberFormat="1" applyFont="1" applyBorder="1" applyAlignment="1">
      <alignment horizontal="center" vertical="top" wrapText="1"/>
    </xf>
    <xf numFmtId="10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4" fontId="2" fillId="3" borderId="5" xfId="0" applyNumberFormat="1" applyFont="1" applyFill="1" applyBorder="1" applyAlignment="1">
      <alignment horizontal="center" vertical="top" wrapText="1"/>
    </xf>
    <xf numFmtId="10" fontId="3" fillId="0" borderId="5" xfId="0" applyNumberFormat="1" applyFont="1" applyBorder="1" applyAlignment="1">
      <alignment horizontal="center" vertical="top" wrapText="1"/>
    </xf>
    <xf numFmtId="10" fontId="2" fillId="3" borderId="5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vertical="top" wrapText="1"/>
    </xf>
    <xf numFmtId="10" fontId="3" fillId="0" borderId="6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vertical="top" wrapText="1"/>
    </xf>
    <xf numFmtId="4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0" fontId="1" fillId="0" borderId="0" xfId="0" applyFont="1"/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1" fillId="0" borderId="13" xfId="0" applyFont="1" applyBorder="1"/>
    <xf numFmtId="0" fontId="9" fillId="0" borderId="0" xfId="0" applyFont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9" fontId="2" fillId="2" borderId="5" xfId="6" applyFont="1" applyFill="1" applyBorder="1" applyAlignment="1">
      <alignment horizontal="right" vertical="top" wrapText="1"/>
    </xf>
    <xf numFmtId="9" fontId="2" fillId="0" borderId="4" xfId="6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justify" vertical="top" wrapText="1"/>
    </xf>
    <xf numFmtId="4" fontId="3" fillId="6" borderId="4" xfId="0" applyNumberFormat="1" applyFont="1" applyFill="1" applyBorder="1" applyAlignment="1">
      <alignment horizontal="right" vertical="top" wrapText="1"/>
    </xf>
    <xf numFmtId="0" fontId="2" fillId="6" borderId="6" xfId="0" applyFont="1" applyFill="1" applyBorder="1" applyAlignment="1">
      <alignment horizontal="justify" vertical="top" wrapText="1"/>
    </xf>
    <xf numFmtId="0" fontId="2" fillId="6" borderId="5" xfId="0" applyFont="1" applyFill="1" applyBorder="1" applyAlignment="1">
      <alignment horizontal="right" vertical="top" wrapText="1"/>
    </xf>
    <xf numFmtId="7" fontId="2" fillId="6" borderId="6" xfId="0" applyNumberFormat="1" applyFont="1" applyFill="1" applyBorder="1" applyAlignment="1">
      <alignment horizontal="right" vertical="top" wrapText="1"/>
    </xf>
    <xf numFmtId="7" fontId="2" fillId="6" borderId="5" xfId="0" applyNumberFormat="1" applyFont="1" applyFill="1" applyBorder="1" applyAlignment="1">
      <alignment horizontal="right" vertical="top" wrapText="1"/>
    </xf>
    <xf numFmtId="9" fontId="2" fillId="6" borderId="6" xfId="6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horizontal="justify" vertical="top" wrapText="1"/>
    </xf>
    <xf numFmtId="164" fontId="12" fillId="0" borderId="4" xfId="0" applyNumberFormat="1" applyFont="1" applyBorder="1" applyAlignment="1">
      <alignment horizontal="right" vertical="top" wrapText="1"/>
    </xf>
    <xf numFmtId="164" fontId="11" fillId="0" borderId="4" xfId="0" applyNumberFormat="1" applyFont="1" applyBorder="1" applyAlignment="1">
      <alignment horizontal="right" vertical="top" wrapText="1"/>
    </xf>
    <xf numFmtId="40" fontId="11" fillId="0" borderId="4" xfId="0" applyNumberFormat="1" applyFont="1" applyBorder="1" applyAlignment="1">
      <alignment horizontal="right" vertical="top" wrapText="1"/>
    </xf>
    <xf numFmtId="165" fontId="11" fillId="0" borderId="4" xfId="0" applyNumberFormat="1" applyFont="1" applyBorder="1" applyAlignment="1">
      <alignment horizontal="right" vertical="top" wrapText="1"/>
    </xf>
    <xf numFmtId="8" fontId="12" fillId="0" borderId="4" xfId="0" applyNumberFormat="1" applyFont="1" applyBorder="1" applyAlignment="1">
      <alignment horizontal="right" vertical="top" wrapText="1"/>
    </xf>
    <xf numFmtId="49" fontId="11" fillId="0" borderId="4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right" vertical="top" wrapText="1"/>
    </xf>
    <xf numFmtId="0" fontId="14" fillId="0" borderId="0" xfId="0" applyFont="1"/>
    <xf numFmtId="0" fontId="14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8" fontId="3" fillId="0" borderId="5" xfId="0" applyNumberFormat="1" applyFont="1" applyBorder="1" applyAlignment="1">
      <alignment horizontal="right" vertical="top" wrapText="1"/>
    </xf>
    <xf numFmtId="8" fontId="3" fillId="0" borderId="0" xfId="0" applyNumberFormat="1" applyFont="1"/>
    <xf numFmtId="0" fontId="2" fillId="5" borderId="1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49" fontId="2" fillId="7" borderId="7" xfId="0" applyNumberFormat="1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justify" vertical="top" wrapText="1"/>
    </xf>
    <xf numFmtId="0" fontId="2" fillId="7" borderId="4" xfId="0" applyFont="1" applyFill="1" applyBorder="1" applyAlignment="1">
      <alignment horizontal="justify" vertical="top" wrapText="1"/>
    </xf>
    <xf numFmtId="0" fontId="3" fillId="7" borderId="4" xfId="0" applyFont="1" applyFill="1" applyBorder="1" applyAlignment="1">
      <alignment horizontal="justify" vertical="top" wrapText="1"/>
    </xf>
    <xf numFmtId="0" fontId="3" fillId="7" borderId="11" xfId="0" applyFont="1" applyFill="1" applyBorder="1" applyAlignment="1">
      <alignment horizontal="justify" vertical="top" wrapText="1"/>
    </xf>
    <xf numFmtId="0" fontId="3" fillId="7" borderId="3" xfId="0" applyFont="1" applyFill="1" applyBorder="1" applyAlignment="1">
      <alignment horizontal="justify" vertical="top" wrapText="1"/>
    </xf>
    <xf numFmtId="0" fontId="2" fillId="7" borderId="4" xfId="0" applyFont="1" applyFill="1" applyBorder="1" applyAlignment="1">
      <alignment horizontal="right" vertical="top" wrapText="1"/>
    </xf>
    <xf numFmtId="164" fontId="3" fillId="7" borderId="4" xfId="0" applyNumberFormat="1" applyFont="1" applyFill="1" applyBorder="1" applyAlignment="1">
      <alignment horizontal="righ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vertical="top" wrapText="1"/>
    </xf>
    <xf numFmtId="9" fontId="3" fillId="7" borderId="4" xfId="6" applyFont="1" applyFill="1" applyBorder="1" applyAlignment="1">
      <alignment horizontal="right" vertical="top" wrapText="1"/>
    </xf>
    <xf numFmtId="4" fontId="3" fillId="7" borderId="4" xfId="0" applyNumberFormat="1" applyFont="1" applyFill="1" applyBorder="1" applyAlignment="1">
      <alignment horizontal="righ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7" borderId="7" xfId="0" applyFont="1" applyFill="1" applyBorder="1" applyAlignment="1">
      <alignment horizontal="justify" vertical="top" wrapText="1"/>
    </xf>
    <xf numFmtId="0" fontId="2" fillId="7" borderId="5" xfId="0" applyFont="1" applyFill="1" applyBorder="1" applyAlignment="1">
      <alignment horizontal="right" vertical="top" wrapText="1"/>
    </xf>
    <xf numFmtId="164" fontId="2" fillId="5" borderId="5" xfId="0" applyNumberFormat="1" applyFont="1" applyFill="1" applyBorder="1" applyAlignment="1">
      <alignment horizontal="right" vertical="top" wrapText="1"/>
    </xf>
    <xf numFmtId="0" fontId="0" fillId="7" borderId="0" xfId="0" applyFill="1"/>
    <xf numFmtId="0" fontId="2" fillId="7" borderId="0" xfId="0" applyFont="1" applyFill="1" applyAlignment="1">
      <alignment vertical="top"/>
    </xf>
    <xf numFmtId="0" fontId="9" fillId="7" borderId="0" xfId="0" applyFont="1" applyFill="1" applyAlignment="1">
      <alignment horizontal="right"/>
    </xf>
    <xf numFmtId="0" fontId="3" fillId="7" borderId="0" xfId="0" applyFont="1" applyFill="1" applyAlignment="1">
      <alignment vertical="top"/>
    </xf>
    <xf numFmtId="0" fontId="6" fillId="7" borderId="0" xfId="0" applyFont="1" applyFill="1" applyAlignment="1">
      <alignment vertical="top"/>
    </xf>
    <xf numFmtId="4" fontId="3" fillId="7" borderId="4" xfId="0" applyNumberFormat="1" applyFont="1" applyFill="1" applyBorder="1" applyAlignment="1">
      <alignment horizontal="justify" vertical="top" wrapText="1"/>
    </xf>
    <xf numFmtId="0" fontId="3" fillId="7" borderId="2" xfId="0" applyFont="1" applyFill="1" applyBorder="1" applyAlignment="1">
      <alignment horizontal="justify" vertical="top" wrapText="1"/>
    </xf>
    <xf numFmtId="0" fontId="2" fillId="7" borderId="9" xfId="0" applyFont="1" applyFill="1" applyBorder="1" applyAlignment="1">
      <alignment horizontal="right" vertical="top" wrapText="1"/>
    </xf>
    <xf numFmtId="164" fontId="2" fillId="5" borderId="9" xfId="0" applyNumberFormat="1" applyFont="1" applyFill="1" applyBorder="1" applyAlignment="1">
      <alignment horizontal="right" vertical="top" wrapText="1"/>
    </xf>
    <xf numFmtId="0" fontId="3" fillId="7" borderId="0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10" fontId="3" fillId="7" borderId="4" xfId="0" applyNumberFormat="1" applyFont="1" applyFill="1" applyBorder="1" applyAlignment="1">
      <alignment horizontal="center" vertical="top" wrapText="1"/>
    </xf>
    <xf numFmtId="10" fontId="3" fillId="7" borderId="4" xfId="0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justify" vertical="top" wrapText="1"/>
    </xf>
    <xf numFmtId="164" fontId="2" fillId="7" borderId="5" xfId="0" applyNumberFormat="1" applyFont="1" applyFill="1" applyBorder="1" applyAlignment="1">
      <alignment horizontal="right" vertical="top" wrapText="1"/>
    </xf>
    <xf numFmtId="10" fontId="2" fillId="7" borderId="5" xfId="0" applyNumberFormat="1" applyFont="1" applyFill="1" applyBorder="1" applyAlignment="1">
      <alignment horizontal="right" vertical="top" wrapText="1"/>
    </xf>
    <xf numFmtId="43" fontId="3" fillId="0" borderId="4" xfId="1" applyFont="1" applyBorder="1" applyAlignment="1">
      <alignment horizontal="right" vertical="top" wrapText="1"/>
    </xf>
    <xf numFmtId="43" fontId="3" fillId="0" borderId="5" xfId="1" applyFont="1" applyBorder="1" applyAlignment="1">
      <alignment horizontal="right" vertical="top" wrapText="1"/>
    </xf>
    <xf numFmtId="40" fontId="12" fillId="0" borderId="4" xfId="0" applyNumberFormat="1" applyFont="1" applyBorder="1" applyAlignment="1">
      <alignment horizontal="right" vertical="top" wrapText="1"/>
    </xf>
    <xf numFmtId="15" fontId="2" fillId="0" borderId="4" xfId="0" applyNumberFormat="1" applyFont="1" applyBorder="1" applyAlignment="1">
      <alignment horizontal="justify" vertical="top" wrapText="1"/>
    </xf>
    <xf numFmtId="15" fontId="3" fillId="0" borderId="4" xfId="0" applyNumberFormat="1" applyFont="1" applyBorder="1" applyAlignment="1">
      <alignment horizontal="justify" vertical="top" wrapText="1"/>
    </xf>
    <xf numFmtId="44" fontId="3" fillId="0" borderId="4" xfId="4" applyFont="1" applyBorder="1" applyAlignment="1">
      <alignment horizontal="justify" vertical="top" wrapText="1"/>
    </xf>
    <xf numFmtId="44" fontId="3" fillId="0" borderId="4" xfId="4" applyFont="1" applyBorder="1" applyAlignment="1">
      <alignment wrapText="1"/>
    </xf>
    <xf numFmtId="44" fontId="3" fillId="0" borderId="11" xfId="4" applyFont="1" applyBorder="1" applyAlignment="1">
      <alignment vertical="top" wrapText="1"/>
    </xf>
    <xf numFmtId="9" fontId="3" fillId="0" borderId="4" xfId="0" applyNumberFormat="1" applyFont="1" applyBorder="1" applyAlignment="1">
      <alignment horizontal="justify" vertical="top" wrapText="1"/>
    </xf>
    <xf numFmtId="43" fontId="3" fillId="3" borderId="8" xfId="1" applyFont="1" applyFill="1" applyBorder="1" applyAlignment="1">
      <alignment vertical="top" wrapText="1"/>
    </xf>
    <xf numFmtId="43" fontId="2" fillId="3" borderId="5" xfId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12" fillId="0" borderId="4" xfId="0" applyNumberFormat="1" applyFont="1" applyBorder="1" applyAlignment="1">
      <alignment horizontal="right" vertical="top" wrapText="1"/>
    </xf>
    <xf numFmtId="10" fontId="2" fillId="5" borderId="9" xfId="0" applyNumberFormat="1" applyFont="1" applyFill="1" applyBorder="1" applyAlignment="1">
      <alignment horizontal="right" vertical="top" wrapText="1"/>
    </xf>
    <xf numFmtId="44" fontId="3" fillId="0" borderId="4" xfId="0" applyNumberFormat="1" applyFont="1" applyBorder="1" applyAlignment="1">
      <alignment horizontal="justify" vertical="top" wrapText="1"/>
    </xf>
    <xf numFmtId="164" fontId="3" fillId="7" borderId="4" xfId="0" applyNumberFormat="1" applyFont="1" applyFill="1" applyBorder="1" applyAlignment="1">
      <alignment horizontal="right" wrapText="1"/>
    </xf>
    <xf numFmtId="43" fontId="0" fillId="0" borderId="0" xfId="1" applyFont="1"/>
    <xf numFmtId="43" fontId="12" fillId="5" borderId="13" xfId="1" applyFont="1" applyFill="1" applyBorder="1" applyAlignment="1">
      <alignment horizontal="center" wrapText="1"/>
    </xf>
    <xf numFmtId="43" fontId="11" fillId="0" borderId="13" xfId="1" applyFont="1" applyBorder="1"/>
    <xf numFmtId="14" fontId="11" fillId="0" borderId="13" xfId="0" applyNumberFormat="1" applyFont="1" applyBorder="1"/>
    <xf numFmtId="9" fontId="11" fillId="0" borderId="13" xfId="6" applyFont="1" applyBorder="1"/>
    <xf numFmtId="4" fontId="2" fillId="0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0" fontId="3" fillId="0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0" fontId="2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0" fontId="3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0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wrapText="1"/>
    </xf>
    <xf numFmtId="0" fontId="11" fillId="0" borderId="13" xfId="0" applyFont="1" applyBorder="1" applyAlignment="1">
      <alignment wrapText="1"/>
    </xf>
    <xf numFmtId="4" fontId="17" fillId="8" borderId="1" xfId="5" applyNumberFormat="1" applyFont="1" applyFill="1" applyBorder="1" applyAlignment="1">
      <alignment horizontal="right" vertical="top"/>
    </xf>
    <xf numFmtId="43" fontId="11" fillId="0" borderId="0" xfId="1" applyFont="1" applyBorder="1"/>
    <xf numFmtId="4" fontId="17" fillId="8" borderId="0" xfId="5" applyNumberFormat="1" applyFont="1" applyFill="1" applyBorder="1" applyAlignment="1">
      <alignment horizontal="right" vertical="top"/>
    </xf>
    <xf numFmtId="10" fontId="2" fillId="3" borderId="5" xfId="0" applyNumberFormat="1" applyFont="1" applyFill="1" applyBorder="1" applyAlignment="1">
      <alignment horizontal="right" vertical="top" wrapText="1"/>
    </xf>
    <xf numFmtId="10" fontId="2" fillId="3" borderId="14" xfId="6" applyNumberFormat="1" applyFont="1" applyFill="1" applyBorder="1" applyAlignment="1">
      <alignment horizontal="right" vertical="top" wrapText="1"/>
    </xf>
    <xf numFmtId="10" fontId="2" fillId="0" borderId="4" xfId="0" applyNumberFormat="1" applyFont="1" applyBorder="1" applyAlignment="1">
      <alignment horizontal="right" vertical="top" wrapText="1"/>
    </xf>
    <xf numFmtId="43" fontId="2" fillId="0" borderId="5" xfId="1" applyFont="1" applyBorder="1" applyAlignment="1">
      <alignment vertical="top" wrapText="1"/>
    </xf>
    <xf numFmtId="9" fontId="2" fillId="3" borderId="5" xfId="6" applyFont="1" applyFill="1" applyBorder="1" applyAlignment="1">
      <alignment horizontal="center" vertical="top" wrapText="1"/>
    </xf>
    <xf numFmtId="164" fontId="2" fillId="7" borderId="14" xfId="0" applyNumberFormat="1" applyFont="1" applyFill="1" applyBorder="1" applyAlignment="1">
      <alignment horizontal="right" vertical="top" wrapText="1"/>
    </xf>
    <xf numFmtId="164" fontId="2" fillId="7" borderId="9" xfId="0" applyNumberFormat="1" applyFont="1" applyFill="1" applyBorder="1" applyAlignment="1">
      <alignment horizontal="right" vertical="top" wrapText="1"/>
    </xf>
    <xf numFmtId="10" fontId="2" fillId="7" borderId="9" xfId="0" applyNumberFormat="1" applyFont="1" applyFill="1" applyBorder="1" applyAlignment="1">
      <alignment horizontal="right" vertical="top" wrapText="1"/>
    </xf>
    <xf numFmtId="10" fontId="2" fillId="9" borderId="14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164" fontId="2" fillId="3" borderId="14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7" fontId="2" fillId="2" borderId="14" xfId="0" applyNumberFormat="1" applyFont="1" applyFill="1" applyBorder="1" applyAlignment="1">
      <alignment horizontal="right" vertical="top" wrapText="1"/>
    </xf>
    <xf numFmtId="7" fontId="2" fillId="2" borderId="9" xfId="0" applyNumberFormat="1" applyFont="1" applyFill="1" applyBorder="1" applyAlignment="1">
      <alignment horizontal="right" vertical="top" wrapText="1"/>
    </xf>
    <xf numFmtId="7" fontId="2" fillId="0" borderId="14" xfId="0" applyNumberFormat="1" applyFont="1" applyBorder="1" applyAlignment="1">
      <alignment horizontal="right" vertical="top" wrapText="1"/>
    </xf>
    <xf numFmtId="7" fontId="2" fillId="0" borderId="9" xfId="0" applyNumberFormat="1" applyFont="1" applyBorder="1" applyAlignment="1">
      <alignment horizontal="right" vertical="top" wrapText="1"/>
    </xf>
    <xf numFmtId="10" fontId="3" fillId="7" borderId="4" xfId="6" applyNumberFormat="1" applyFont="1" applyFill="1" applyBorder="1" applyAlignment="1">
      <alignment horizontal="right" vertical="top" wrapText="1"/>
    </xf>
    <xf numFmtId="9" fontId="3" fillId="7" borderId="4" xfId="6" applyNumberFormat="1" applyFont="1" applyFill="1" applyBorder="1" applyAlignment="1">
      <alignment horizontal="right" vertical="top" wrapText="1"/>
    </xf>
    <xf numFmtId="164" fontId="2" fillId="5" borderId="14" xfId="0" applyNumberFormat="1" applyFont="1" applyFill="1" applyBorder="1" applyAlignment="1">
      <alignment horizontal="right" vertical="top" wrapText="1"/>
    </xf>
    <xf numFmtId="9" fontId="2" fillId="7" borderId="9" xfId="0" applyNumberFormat="1" applyFont="1" applyFill="1" applyBorder="1" applyAlignment="1">
      <alignment horizontal="right" vertical="top" wrapText="1"/>
    </xf>
    <xf numFmtId="166" fontId="15" fillId="8" borderId="28" xfId="2" applyFont="1" applyFill="1" applyBorder="1" applyAlignment="1">
      <alignment horizontal="right" vertical="top"/>
    </xf>
    <xf numFmtId="0" fontId="11" fillId="0" borderId="10" xfId="0" applyFont="1" applyBorder="1" applyAlignment="1">
      <alignment horizontal="justify" vertical="top" wrapText="1"/>
    </xf>
    <xf numFmtId="4" fontId="12" fillId="0" borderId="3" xfId="0" applyNumberFormat="1" applyFont="1" applyBorder="1" applyAlignment="1">
      <alignment horizontal="right" vertical="top" wrapText="1"/>
    </xf>
    <xf numFmtId="164" fontId="12" fillId="0" borderId="3" xfId="0" applyNumberFormat="1" applyFont="1" applyBorder="1" applyAlignment="1">
      <alignment horizontal="right" vertical="top" wrapText="1"/>
    </xf>
    <xf numFmtId="40" fontId="11" fillId="0" borderId="3" xfId="0" applyNumberFormat="1" applyFont="1" applyBorder="1" applyAlignment="1">
      <alignment horizontal="right" vertical="top" wrapText="1"/>
    </xf>
    <xf numFmtId="8" fontId="12" fillId="0" borderId="3" xfId="0" applyNumberFormat="1" applyFont="1" applyBorder="1" applyAlignment="1">
      <alignment horizontal="right" vertical="top" wrapText="1"/>
    </xf>
    <xf numFmtId="165" fontId="11" fillId="0" borderId="3" xfId="0" applyNumberFormat="1" applyFont="1" applyBorder="1" applyAlignment="1">
      <alignment horizontal="right" vertical="top" wrapText="1"/>
    </xf>
    <xf numFmtId="49" fontId="11" fillId="0" borderId="3" xfId="0" applyNumberFormat="1" applyFont="1" applyBorder="1" applyAlignment="1">
      <alignment horizontal="right" vertical="top" wrapText="1"/>
    </xf>
    <xf numFmtId="164" fontId="11" fillId="0" borderId="3" xfId="0" applyNumberFormat="1" applyFont="1" applyBorder="1" applyAlignment="1">
      <alignment horizontal="right" vertical="top" wrapText="1"/>
    </xf>
    <xf numFmtId="40" fontId="12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0" fillId="0" borderId="10" xfId="0" applyBorder="1"/>
    <xf numFmtId="43" fontId="18" fillId="0" borderId="13" xfId="1" applyFont="1" applyFill="1" applyBorder="1" applyAlignment="1">
      <alignment vertical="top" wrapText="1"/>
    </xf>
    <xf numFmtId="4" fontId="11" fillId="0" borderId="13" xfId="1" applyNumberFormat="1" applyFont="1" applyFill="1" applyBorder="1" applyAlignment="1">
      <alignment vertical="top" wrapText="1"/>
    </xf>
    <xf numFmtId="4" fontId="11" fillId="0" borderId="13" xfId="1" applyNumberFormat="1" applyFont="1" applyBorder="1"/>
    <xf numFmtId="2" fontId="11" fillId="0" borderId="13" xfId="1" applyNumberFormat="1" applyFont="1" applyBorder="1"/>
    <xf numFmtId="43" fontId="2" fillId="0" borderId="13" xfId="1" applyFont="1" applyBorder="1"/>
    <xf numFmtId="0" fontId="11" fillId="0" borderId="22" xfId="0" applyFont="1" applyBorder="1" applyAlignment="1">
      <alignment wrapText="1"/>
    </xf>
    <xf numFmtId="0" fontId="11" fillId="0" borderId="22" xfId="0" applyFont="1" applyBorder="1"/>
    <xf numFmtId="2" fontId="11" fillId="0" borderId="22" xfId="1" applyNumberFormat="1" applyFont="1" applyBorder="1"/>
    <xf numFmtId="43" fontId="11" fillId="0" borderId="22" xfId="1" applyFont="1" applyBorder="1"/>
    <xf numFmtId="0" fontId="11" fillId="0" borderId="24" xfId="0" applyFont="1" applyBorder="1"/>
    <xf numFmtId="0" fontId="19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11" fillId="0" borderId="13" xfId="0" applyNumberFormat="1" applyFont="1" applyBorder="1"/>
    <xf numFmtId="4" fontId="15" fillId="8" borderId="13" xfId="5" applyNumberFormat="1" applyFont="1" applyFill="1" applyBorder="1" applyAlignment="1">
      <alignment horizontal="right" vertical="top"/>
    </xf>
    <xf numFmtId="0" fontId="13" fillId="0" borderId="0" xfId="0" applyFont="1" applyAlignment="1">
      <alignment wrapText="1"/>
    </xf>
    <xf numFmtId="4" fontId="3" fillId="0" borderId="6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164" fontId="3" fillId="0" borderId="5" xfId="1" applyNumberFormat="1" applyFont="1" applyBorder="1" applyAlignment="1">
      <alignment vertical="top" wrapText="1"/>
    </xf>
    <xf numFmtId="10" fontId="2" fillId="5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illares 3" xfId="3"/>
    <cellStyle name="Moneda" xfId="4" builtinId="4"/>
    <cellStyle name="Normal" xfId="0" builtinId="0"/>
    <cellStyle name="Normal 2" xfId="5"/>
    <cellStyle name="Porcentual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85725</xdr:rowOff>
    </xdr:from>
    <xdr:to>
      <xdr:col>5</xdr:col>
      <xdr:colOff>695325</xdr:colOff>
      <xdr:row>50</xdr:row>
      <xdr:rowOff>133350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2400" y="7724775"/>
          <a:ext cx="55435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33</xdr:row>
      <xdr:rowOff>0</xdr:rowOff>
    </xdr:from>
    <xdr:to>
      <xdr:col>8</xdr:col>
      <xdr:colOff>219075</xdr:colOff>
      <xdr:row>38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33525" y="4276725"/>
          <a:ext cx="5457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</a:t>
          </a: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384174</xdr:colOff>
      <xdr:row>351</xdr:row>
      <xdr:rowOff>131762</xdr:rowOff>
    </xdr:from>
    <xdr:to>
      <xdr:col>9</xdr:col>
      <xdr:colOff>722313</xdr:colOff>
      <xdr:row>356</xdr:row>
      <xdr:rowOff>150812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4174" y="107688062"/>
          <a:ext cx="10253664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                     Hecho por: 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                                            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                     Autorizado por: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                                                   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Revisado por: 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   ______________________________</a:t>
          </a:r>
          <a:r>
            <a:rPr lang="es-MX" sz="1000" b="0" i="0" u="sng">
              <a:latin typeface="+mn-lt"/>
              <a:ea typeface="+mn-ea"/>
              <a:cs typeface="+mn-cs"/>
            </a:rPr>
            <a:t>                                                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                                                     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    </a:t>
          </a:r>
          <a:endParaRPr lang="es-MX" sz="1000" b="0" i="0" u="sng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39</xdr:row>
      <xdr:rowOff>152400</xdr:rowOff>
    </xdr:from>
    <xdr:to>
      <xdr:col>7</xdr:col>
      <xdr:colOff>409575</xdr:colOff>
      <xdr:row>45</xdr:row>
      <xdr:rowOff>38100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924300"/>
          <a:ext cx="55435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25</xdr:row>
      <xdr:rowOff>28575</xdr:rowOff>
    </xdr:from>
    <xdr:to>
      <xdr:col>9</xdr:col>
      <xdr:colOff>381000</xdr:colOff>
      <xdr:row>30</xdr:row>
      <xdr:rowOff>85725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285875" y="3952875"/>
          <a:ext cx="650557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83</xdr:row>
      <xdr:rowOff>133350</xdr:rowOff>
    </xdr:from>
    <xdr:to>
      <xdr:col>26</xdr:col>
      <xdr:colOff>581024</xdr:colOff>
      <xdr:row>92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" y="35794950"/>
          <a:ext cx="14497049" cy="142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</a:t>
          </a:r>
          <a:r>
            <a:rPr lang="es-MX" sz="1000" b="0" i="0" u="none" strike="noStrike">
              <a:solidFill>
                <a:srgbClr val="000000"/>
              </a:solidFill>
              <a:latin typeface="Arial Narrow"/>
            </a:rPr>
            <a:t>: 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__                            _____________                         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   Autorizado por</a:t>
          </a:r>
          <a:r>
            <a:rPr lang="es-MX" sz="1000" b="0" i="0" u="none" strike="noStrike">
              <a:solidFill>
                <a:srgbClr val="000000"/>
              </a:solidFill>
              <a:latin typeface="Arial Narrow"/>
            </a:rPr>
            <a:t>: _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                                    ________________                                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Revisado por: </a:t>
          </a:r>
          <a:r>
            <a:rPr lang="es-MX" sz="1000" b="0" i="0" u="sng" strike="noStrike">
              <a:solidFill>
                <a:srgbClr val="000000"/>
              </a:solidFill>
              <a:latin typeface="Arial Narrow"/>
            </a:rPr>
            <a:t>_________                                              ______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29</xdr:row>
      <xdr:rowOff>123825</xdr:rowOff>
    </xdr:from>
    <xdr:to>
      <xdr:col>9</xdr:col>
      <xdr:colOff>752475</xdr:colOff>
      <xdr:row>35</xdr:row>
      <xdr:rowOff>9525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1285874" y="4371975"/>
          <a:ext cx="7496176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 Narrow"/>
            </a:rPr>
            <a:t>        Hecho por: _______________                                       Autorizado por: _________________                                         Revisado por: _______________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53</xdr:row>
      <xdr:rowOff>9525</xdr:rowOff>
    </xdr:from>
    <xdr:to>
      <xdr:col>7</xdr:col>
      <xdr:colOff>76200</xdr:colOff>
      <xdr:row>58</xdr:row>
      <xdr:rowOff>38100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409575" y="7667625"/>
          <a:ext cx="58007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51</xdr:row>
      <xdr:rowOff>76200</xdr:rowOff>
    </xdr:from>
    <xdr:to>
      <xdr:col>5</xdr:col>
      <xdr:colOff>895350</xdr:colOff>
      <xdr:row>56</xdr:row>
      <xdr:rowOff>114300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447675" y="7219950"/>
          <a:ext cx="6124575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51</xdr:row>
      <xdr:rowOff>28575</xdr:rowOff>
    </xdr:from>
    <xdr:to>
      <xdr:col>2</xdr:col>
      <xdr:colOff>828675</xdr:colOff>
      <xdr:row>56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1925" y="7800975"/>
          <a:ext cx="61912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29</xdr:row>
      <xdr:rowOff>9525</xdr:rowOff>
    </xdr:from>
    <xdr:to>
      <xdr:col>7</xdr:col>
      <xdr:colOff>638175</xdr:colOff>
      <xdr:row>34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381000" y="4924425"/>
          <a:ext cx="65151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35</xdr:row>
      <xdr:rowOff>19050</xdr:rowOff>
    </xdr:from>
    <xdr:to>
      <xdr:col>6</xdr:col>
      <xdr:colOff>704850</xdr:colOff>
      <xdr:row>40</xdr:row>
      <xdr:rowOff>66675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71475" y="4610100"/>
          <a:ext cx="6372225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19050</xdr:rowOff>
    </xdr:from>
    <xdr:to>
      <xdr:col>6</xdr:col>
      <xdr:colOff>723900</xdr:colOff>
      <xdr:row>46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90525" y="4448175"/>
          <a:ext cx="60293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 Hecho por: _______________          Autorizado por: _________________           Revisado por: _______________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48</xdr:row>
      <xdr:rowOff>0</xdr:rowOff>
    </xdr:from>
    <xdr:to>
      <xdr:col>6</xdr:col>
      <xdr:colOff>704850</xdr:colOff>
      <xdr:row>53</xdr:row>
      <xdr:rowOff>57150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95275" y="7296150"/>
          <a:ext cx="63722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34</xdr:row>
      <xdr:rowOff>28575</xdr:rowOff>
    </xdr:from>
    <xdr:to>
      <xdr:col>8</xdr:col>
      <xdr:colOff>561975</xdr:colOff>
      <xdr:row>39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657350" y="4305300"/>
          <a:ext cx="646747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es-MX" sz="1000" b="0" i="0" strike="noStrike">
              <a:solidFill>
                <a:srgbClr val="000000"/>
              </a:solidFill>
              <a:latin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>
      <selection activeCell="B1" sqref="B1"/>
    </sheetView>
  </sheetViews>
  <sheetFormatPr baseColWidth="10" defaultRowHeight="12.75"/>
  <cols>
    <col min="1" max="1" width="9.7109375" customWidth="1"/>
    <col min="3" max="3" width="28.140625" customWidth="1"/>
    <col min="4" max="4" width="12.42578125" customWidth="1"/>
    <col min="5" max="5" width="13.28515625" customWidth="1"/>
  </cols>
  <sheetData>
    <row r="1" spans="2:5" ht="13.5">
      <c r="B1" s="20" t="s">
        <v>32</v>
      </c>
      <c r="D1" s="19"/>
      <c r="E1" s="107" t="s">
        <v>170</v>
      </c>
    </row>
    <row r="2" spans="2:5">
      <c r="B2" s="21" t="s">
        <v>506</v>
      </c>
      <c r="D2" s="23"/>
    </row>
    <row r="3" spans="2:5">
      <c r="B3" s="21" t="s">
        <v>596</v>
      </c>
      <c r="D3" s="23"/>
    </row>
    <row r="4" spans="2:5">
      <c r="B4" s="22" t="s">
        <v>202</v>
      </c>
    </row>
    <row r="6" spans="2:5" ht="13.5" thickBot="1"/>
    <row r="7" spans="2:5" ht="13.5" thickBot="1">
      <c r="B7" s="305" t="s">
        <v>0</v>
      </c>
      <c r="C7" s="306"/>
      <c r="D7" s="306"/>
      <c r="E7" s="307"/>
    </row>
    <row r="8" spans="2:5">
      <c r="B8" s="308" t="s">
        <v>1</v>
      </c>
      <c r="C8" s="3"/>
      <c r="D8" s="3"/>
      <c r="E8" s="3"/>
    </row>
    <row r="9" spans="2:5" ht="13.5" thickBot="1">
      <c r="B9" s="309"/>
      <c r="C9" s="4" t="s">
        <v>2</v>
      </c>
      <c r="D9" s="4" t="s">
        <v>3</v>
      </c>
      <c r="E9" s="4" t="s">
        <v>4</v>
      </c>
    </row>
    <row r="10" spans="2:5" ht="13.5" thickBot="1">
      <c r="B10" s="114" t="s">
        <v>184</v>
      </c>
      <c r="C10" s="6" t="s">
        <v>5</v>
      </c>
      <c r="D10" s="69">
        <v>156469</v>
      </c>
      <c r="E10" s="70">
        <f>esfc!E10</f>
        <v>156469.04999999999</v>
      </c>
    </row>
    <row r="11" spans="2:5" ht="13.5" thickBot="1">
      <c r="B11" s="114" t="s">
        <v>185</v>
      </c>
      <c r="C11" s="6" t="s">
        <v>6</v>
      </c>
      <c r="D11" s="69">
        <v>22401354.100000001</v>
      </c>
      <c r="E11" s="70">
        <f>esfc!E11</f>
        <v>13676782.84</v>
      </c>
    </row>
    <row r="12" spans="2:5" ht="13.5" thickBot="1">
      <c r="B12" s="114" t="s">
        <v>186</v>
      </c>
      <c r="C12" s="6" t="s">
        <v>7</v>
      </c>
      <c r="D12" s="69">
        <v>46063</v>
      </c>
      <c r="E12" s="70">
        <f>esfc!E12</f>
        <v>46063</v>
      </c>
    </row>
    <row r="13" spans="2:5" ht="13.5" thickBot="1">
      <c r="B13" s="114" t="s">
        <v>187</v>
      </c>
      <c r="C13" s="6" t="s">
        <v>8</v>
      </c>
      <c r="D13" s="69">
        <v>3091845.27</v>
      </c>
      <c r="E13" s="70">
        <f>esfc!E13</f>
        <v>1494345.48</v>
      </c>
    </row>
    <row r="14" spans="2:5" ht="13.5" thickBot="1">
      <c r="B14" s="114" t="s">
        <v>188</v>
      </c>
      <c r="C14" s="6" t="s">
        <v>9</v>
      </c>
      <c r="D14" s="69">
        <v>1215398.8899999999</v>
      </c>
      <c r="E14" s="70">
        <f>esfc!E14</f>
        <v>1146828.8899999999</v>
      </c>
    </row>
    <row r="15" spans="2:5" ht="13.5" thickBot="1">
      <c r="B15" s="114" t="s">
        <v>189</v>
      </c>
      <c r="C15" s="6" t="s">
        <v>509</v>
      </c>
      <c r="D15" s="69">
        <v>28294.16</v>
      </c>
      <c r="E15" s="70">
        <f>esfc!E15</f>
        <v>77125.17</v>
      </c>
    </row>
    <row r="16" spans="2:5" ht="13.5" thickBot="1">
      <c r="B16" s="8"/>
      <c r="C16" s="9" t="s">
        <v>10</v>
      </c>
      <c r="D16" s="96">
        <f>SUM(D10:D15)</f>
        <v>26939424.420000002</v>
      </c>
      <c r="E16" s="96">
        <f>SUM(E10:E15)</f>
        <v>16597614.430000002</v>
      </c>
    </row>
    <row r="17" spans="2:5" ht="13.5" thickBot="1">
      <c r="B17" s="10"/>
      <c r="C17" s="11" t="s">
        <v>11</v>
      </c>
      <c r="D17" s="12"/>
      <c r="E17" s="13"/>
    </row>
    <row r="18" spans="2:5" ht="13.5" thickBot="1">
      <c r="B18" s="114" t="s">
        <v>190</v>
      </c>
      <c r="C18" s="6" t="s">
        <v>12</v>
      </c>
      <c r="D18" s="69">
        <v>12174429.449999999</v>
      </c>
      <c r="E18" s="70">
        <f>esfc!E18</f>
        <v>12732773.890000001</v>
      </c>
    </row>
    <row r="19" spans="2:5" ht="13.5" thickBot="1">
      <c r="B19" s="114" t="s">
        <v>191</v>
      </c>
      <c r="C19" s="6" t="s">
        <v>13</v>
      </c>
      <c r="D19" s="69">
        <v>7468250.0099999998</v>
      </c>
      <c r="E19" s="70">
        <f>esfc!E19</f>
        <v>7528250.0099999998</v>
      </c>
    </row>
    <row r="20" spans="2:5" ht="13.5" thickBot="1">
      <c r="B20" s="8"/>
      <c r="C20" s="9" t="s">
        <v>14</v>
      </c>
      <c r="D20" s="70">
        <f>SUM(D18:D19)</f>
        <v>19642679.460000001</v>
      </c>
      <c r="E20" s="70">
        <f>esfc!E20</f>
        <v>20261023.899999999</v>
      </c>
    </row>
    <row r="21" spans="2:5" ht="13.5" thickBot="1">
      <c r="B21" s="10"/>
      <c r="C21" s="14" t="s">
        <v>15</v>
      </c>
      <c r="D21" s="88">
        <f>+D16+D20</f>
        <v>46582103.880000003</v>
      </c>
      <c r="E21" s="88">
        <f>+E16+E20</f>
        <v>36858638.329999998</v>
      </c>
    </row>
    <row r="22" spans="2:5" ht="13.5" thickBot="1"/>
    <row r="23" spans="2:5" ht="13.5" thickBot="1">
      <c r="B23" s="305" t="s">
        <v>16</v>
      </c>
      <c r="C23" s="306"/>
      <c r="D23" s="306"/>
      <c r="E23" s="307"/>
    </row>
    <row r="24" spans="2:5">
      <c r="B24" s="308" t="s">
        <v>1</v>
      </c>
      <c r="C24" s="3"/>
      <c r="D24" s="3"/>
      <c r="E24" s="3"/>
    </row>
    <row r="25" spans="2:5" ht="13.5" thickBot="1">
      <c r="B25" s="309"/>
      <c r="C25" s="4" t="s">
        <v>2</v>
      </c>
      <c r="D25" s="4" t="s">
        <v>3</v>
      </c>
      <c r="E25" s="4" t="s">
        <v>4</v>
      </c>
    </row>
    <row r="26" spans="2:5" ht="13.5" thickBot="1">
      <c r="B26" s="114" t="s">
        <v>192</v>
      </c>
      <c r="C26" s="6" t="s">
        <v>17</v>
      </c>
      <c r="D26" s="69">
        <v>0</v>
      </c>
      <c r="E26" s="70">
        <f>esfc!E26</f>
        <v>4000000</v>
      </c>
    </row>
    <row r="27" spans="2:5" ht="13.5" thickBot="1">
      <c r="B27" s="114" t="s">
        <v>193</v>
      </c>
      <c r="C27" s="6" t="s">
        <v>18</v>
      </c>
      <c r="D27" s="69">
        <v>6927358.8600000003</v>
      </c>
      <c r="E27" s="70">
        <f>esfc!E27</f>
        <v>9389142.9900000002</v>
      </c>
    </row>
    <row r="28" spans="2:5" ht="13.5" thickBot="1">
      <c r="B28" s="114" t="s">
        <v>194</v>
      </c>
      <c r="C28" s="6" t="s">
        <v>19</v>
      </c>
      <c r="D28" s="69">
        <v>2234530.46</v>
      </c>
      <c r="E28" s="70">
        <f>esfc!E28</f>
        <v>5951688.3700000001</v>
      </c>
    </row>
    <row r="29" spans="2:5" ht="13.5" thickBot="1">
      <c r="B29" s="114" t="s">
        <v>195</v>
      </c>
      <c r="C29" s="6" t="s">
        <v>20</v>
      </c>
      <c r="D29" s="69">
        <v>104870</v>
      </c>
      <c r="E29" s="70">
        <f>esfc!E29</f>
        <v>198470</v>
      </c>
    </row>
    <row r="30" spans="2:5" ht="13.5" thickBot="1">
      <c r="B30" s="114" t="s">
        <v>196</v>
      </c>
      <c r="C30" s="6" t="s">
        <v>507</v>
      </c>
      <c r="D30" s="69">
        <v>881025.82</v>
      </c>
      <c r="E30" s="70">
        <f>esfc!E30</f>
        <v>3458441.25</v>
      </c>
    </row>
    <row r="31" spans="2:5" ht="13.5" thickBot="1">
      <c r="B31" s="16"/>
      <c r="C31" s="9" t="s">
        <v>22</v>
      </c>
      <c r="D31" s="257">
        <f>SUM(D26:D30)</f>
        <v>10147785.140000001</v>
      </c>
      <c r="E31" s="96">
        <f>SUM(E26:E30)</f>
        <v>22997742.609999999</v>
      </c>
    </row>
    <row r="32" spans="2:5" ht="13.5" thickBot="1">
      <c r="B32" s="10"/>
      <c r="C32" s="11" t="s">
        <v>11</v>
      </c>
      <c r="D32" s="203"/>
      <c r="E32" s="13"/>
    </row>
    <row r="33" spans="1:6" ht="13.5" thickBot="1">
      <c r="B33" s="5" t="s">
        <v>197</v>
      </c>
      <c r="C33" s="6" t="s">
        <v>23</v>
      </c>
      <c r="D33" s="303">
        <v>0</v>
      </c>
      <c r="E33" s="70">
        <f>+esfc!E33</f>
        <v>0</v>
      </c>
    </row>
    <row r="34" spans="1:6" ht="13.5" thickBot="1">
      <c r="B34" s="16"/>
      <c r="C34" s="9" t="s">
        <v>24</v>
      </c>
      <c r="D34" s="303">
        <f>SUM(D33)</f>
        <v>0</v>
      </c>
      <c r="E34" s="70">
        <f>SUM(E33)</f>
        <v>0</v>
      </c>
    </row>
    <row r="35" spans="1:6" ht="13.5" thickBot="1">
      <c r="B35" s="10"/>
      <c r="C35" s="14" t="s">
        <v>25</v>
      </c>
      <c r="D35" s="204">
        <f>+D31+D34</f>
        <v>10147785.140000001</v>
      </c>
      <c r="E35" s="88">
        <f>+E31+E34</f>
        <v>22997742.609999999</v>
      </c>
    </row>
    <row r="36" spans="1:6" ht="13.5" thickBot="1"/>
    <row r="37" spans="1:6" ht="13.5" thickBot="1">
      <c r="B37" s="305" t="s">
        <v>26</v>
      </c>
      <c r="C37" s="306"/>
      <c r="D37" s="306"/>
      <c r="E37" s="307"/>
    </row>
    <row r="38" spans="1:6" ht="13.5" thickBot="1">
      <c r="B38" s="114" t="s">
        <v>198</v>
      </c>
      <c r="C38" s="6" t="s">
        <v>26</v>
      </c>
      <c r="D38" s="69">
        <v>19642719.469999999</v>
      </c>
      <c r="E38" s="70">
        <f>+esfc!E38</f>
        <v>20261063.899999999</v>
      </c>
    </row>
    <row r="39" spans="1:6" ht="13.5" thickBot="1">
      <c r="B39" s="114" t="s">
        <v>199</v>
      </c>
      <c r="C39" s="6" t="s">
        <v>27</v>
      </c>
      <c r="D39" s="69">
        <v>-2805643.33</v>
      </c>
      <c r="E39" s="69">
        <f>+esfc!E39</f>
        <v>-2779429.25</v>
      </c>
    </row>
    <row r="40" spans="1:6" ht="13.5" thickBot="1">
      <c r="B40" s="114" t="s">
        <v>200</v>
      </c>
      <c r="C40" s="6" t="s">
        <v>28</v>
      </c>
      <c r="D40" s="69">
        <v>19597242.66</v>
      </c>
      <c r="E40" s="69">
        <f>+esfc!E40</f>
        <v>-3620738.93</v>
      </c>
    </row>
    <row r="41" spans="1:6" ht="13.5" thickBot="1">
      <c r="B41" s="114" t="s">
        <v>201</v>
      </c>
      <c r="C41" s="6" t="s">
        <v>29</v>
      </c>
      <c r="D41" s="69">
        <v>0</v>
      </c>
      <c r="E41" s="69">
        <f>+esfc!E41</f>
        <v>0</v>
      </c>
    </row>
    <row r="42" spans="1:6" ht="13.5" thickBot="1">
      <c r="B42" s="8"/>
      <c r="C42" s="9" t="s">
        <v>30</v>
      </c>
      <c r="D42" s="257">
        <f>SUM(D38:D41)</f>
        <v>36434318.799999997</v>
      </c>
      <c r="E42" s="96">
        <f>SUM(E38:E41)</f>
        <v>13860895.719999999</v>
      </c>
    </row>
    <row r="43" spans="1:6" ht="13.5" thickBot="1">
      <c r="B43" s="10"/>
      <c r="C43" s="14" t="s">
        <v>31</v>
      </c>
      <c r="D43" s="204">
        <f>+D35+D42</f>
        <v>46582103.939999998</v>
      </c>
      <c r="E43" s="88">
        <f>+E35+E42</f>
        <v>36858638.329999998</v>
      </c>
    </row>
    <row r="48" spans="1:6">
      <c r="A48" s="55"/>
      <c r="B48" s="55"/>
      <c r="C48" s="55"/>
      <c r="D48" s="55"/>
      <c r="E48" s="55"/>
      <c r="F48" s="55"/>
    </row>
  </sheetData>
  <mergeCells count="5">
    <mergeCell ref="B37:E37"/>
    <mergeCell ref="B7:E7"/>
    <mergeCell ref="B8:B9"/>
    <mergeCell ref="B23:E23"/>
    <mergeCell ref="B24:B25"/>
  </mergeCells>
  <phoneticPr fontId="7" type="noConversion"/>
  <pageMargins left="0.78740157480314965" right="0.6692913385826772" top="0.98425196850393704" bottom="0.59055118110236227" header="0" footer="0.9055118110236221"/>
  <pageSetup orientation="portrait" r:id="rId1"/>
  <headerFooter alignWithMargins="0">
    <oddFooter>&amp;R&amp;"Arial Narrow,Normal"&amp;9&amp;P/21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topLeftCell="A3" workbookViewId="0">
      <selection activeCell="D17" sqref="D17"/>
    </sheetView>
  </sheetViews>
  <sheetFormatPr baseColWidth="10" defaultRowHeight="12.75"/>
  <cols>
    <col min="1" max="1" width="5.85546875" customWidth="1"/>
    <col min="2" max="2" width="9.28515625" customWidth="1"/>
    <col min="3" max="3" width="31.7109375" customWidth="1"/>
    <col min="4" max="4" width="11.5703125" customWidth="1"/>
    <col min="7" max="8" width="12.7109375" customWidth="1"/>
    <col min="9" max="9" width="12.28515625" customWidth="1"/>
    <col min="12" max="12" width="12.7109375" bestFit="1" customWidth="1"/>
  </cols>
  <sheetData>
    <row r="1" spans="2:10" ht="13.5">
      <c r="B1" s="20" t="s">
        <v>32</v>
      </c>
      <c r="J1" s="107" t="s">
        <v>179</v>
      </c>
    </row>
    <row r="2" spans="2:10">
      <c r="B2" s="21" t="s">
        <v>506</v>
      </c>
    </row>
    <row r="3" spans="2:10">
      <c r="B3" s="21" t="s">
        <v>605</v>
      </c>
    </row>
    <row r="4" spans="2:10">
      <c r="B4" s="22" t="str">
        <f>+esf!B4</f>
        <v>Recursos propios (01)</v>
      </c>
    </row>
    <row r="6" spans="2:10" ht="13.5" thickBot="1"/>
    <row r="7" spans="2:10" ht="13.5" customHeight="1" thickBot="1">
      <c r="B7" s="320" t="s">
        <v>40</v>
      </c>
      <c r="C7" s="320" t="s">
        <v>41</v>
      </c>
      <c r="D7" s="318" t="s">
        <v>116</v>
      </c>
      <c r="E7" s="322"/>
      <c r="F7" s="322"/>
      <c r="G7" s="319"/>
      <c r="H7" s="320" t="s">
        <v>148</v>
      </c>
      <c r="I7" s="320" t="s">
        <v>146</v>
      </c>
      <c r="J7" s="155" t="s">
        <v>119</v>
      </c>
    </row>
    <row r="8" spans="2:10" ht="26.25" thickBot="1">
      <c r="B8" s="321"/>
      <c r="C8" s="321"/>
      <c r="D8" s="111" t="s">
        <v>120</v>
      </c>
      <c r="E8" s="111" t="s">
        <v>121</v>
      </c>
      <c r="F8" s="111" t="s">
        <v>122</v>
      </c>
      <c r="G8" s="111" t="s">
        <v>123</v>
      </c>
      <c r="H8" s="321"/>
      <c r="I8" s="321"/>
      <c r="J8" s="156" t="s">
        <v>147</v>
      </c>
    </row>
    <row r="9" spans="2:10" ht="13.5" thickBot="1">
      <c r="B9" s="157" t="s">
        <v>211</v>
      </c>
      <c r="C9" s="158" t="s">
        <v>56</v>
      </c>
      <c r="D9" s="159"/>
      <c r="E9" s="160"/>
      <c r="F9" s="160"/>
      <c r="G9" s="160"/>
      <c r="H9" s="161"/>
      <c r="I9" s="161"/>
      <c r="J9" s="161"/>
    </row>
    <row r="10" spans="2:10">
      <c r="B10" s="162"/>
      <c r="C10" s="163"/>
      <c r="D10" s="164"/>
      <c r="E10" s="164"/>
      <c r="F10" s="164"/>
      <c r="G10" s="165"/>
      <c r="H10" s="165"/>
      <c r="I10" s="165"/>
      <c r="J10" s="165"/>
    </row>
    <row r="11" spans="2:10">
      <c r="B11" s="166" t="s">
        <v>212</v>
      </c>
      <c r="C11" s="167" t="s">
        <v>57</v>
      </c>
      <c r="D11" s="164">
        <f>eae!D10</f>
        <v>56216023.159999996</v>
      </c>
      <c r="E11" s="164">
        <v>1601411.53</v>
      </c>
      <c r="F11" s="164">
        <v>0</v>
      </c>
      <c r="G11" s="164">
        <f>+D11+E11-F11</f>
        <v>57817434.689999998</v>
      </c>
      <c r="H11" s="164">
        <f>eae!E10</f>
        <v>57817434.689999998</v>
      </c>
      <c r="I11" s="164">
        <f>+G11-H11</f>
        <v>0</v>
      </c>
      <c r="J11" s="168">
        <f>+H11/G11</f>
        <v>1</v>
      </c>
    </row>
    <row r="12" spans="2:10">
      <c r="B12" s="166" t="s">
        <v>213</v>
      </c>
      <c r="C12" s="167" t="s">
        <v>58</v>
      </c>
      <c r="D12" s="164">
        <f>eae!D11</f>
        <v>13780522.789999999</v>
      </c>
      <c r="E12" s="169">
        <v>0</v>
      </c>
      <c r="F12" s="169">
        <v>3325213.91</v>
      </c>
      <c r="G12" s="169">
        <f>+D12+E12-F12</f>
        <v>10455308.879999999</v>
      </c>
      <c r="H12" s="169">
        <f>eae!E11</f>
        <v>10455308.879999999</v>
      </c>
      <c r="I12" s="164">
        <f>+G12-H12</f>
        <v>0</v>
      </c>
      <c r="J12" s="168">
        <f>+H12/G12</f>
        <v>1</v>
      </c>
    </row>
    <row r="13" spans="2:10" ht="13.5" thickBot="1">
      <c r="B13" s="166" t="s">
        <v>214</v>
      </c>
      <c r="C13" s="167" t="s">
        <v>59</v>
      </c>
      <c r="D13" s="164">
        <f>eae!D12</f>
        <v>5274000</v>
      </c>
      <c r="E13" s="169">
        <v>0</v>
      </c>
      <c r="F13" s="169">
        <v>1024578.6</v>
      </c>
      <c r="G13" s="169">
        <f>+D13+E13-F13</f>
        <v>4249421.4000000004</v>
      </c>
      <c r="H13" s="169">
        <f>eae!E12</f>
        <v>4249421.4000000004</v>
      </c>
      <c r="I13" s="164">
        <f>+G13-H13</f>
        <v>0</v>
      </c>
      <c r="J13" s="168">
        <f>+H13/G13</f>
        <v>1</v>
      </c>
    </row>
    <row r="14" spans="2:10" ht="13.5" thickBot="1">
      <c r="B14" s="166"/>
      <c r="C14" s="163" t="s">
        <v>60</v>
      </c>
      <c r="D14" s="259">
        <f t="shared" ref="D14:I14" si="0">SUM(D11:D13)</f>
        <v>75270545.949999988</v>
      </c>
      <c r="E14" s="259">
        <f t="shared" si="0"/>
        <v>1601411.53</v>
      </c>
      <c r="F14" s="260">
        <f t="shared" si="0"/>
        <v>4349792.51</v>
      </c>
      <c r="G14" s="260">
        <f t="shared" si="0"/>
        <v>72522164.969999999</v>
      </c>
      <c r="H14" s="260">
        <f t="shared" si="0"/>
        <v>72522164.969999999</v>
      </c>
      <c r="I14" s="260">
        <f t="shared" si="0"/>
        <v>0</v>
      </c>
      <c r="J14" s="273">
        <f>+H14/G14</f>
        <v>1</v>
      </c>
    </row>
    <row r="15" spans="2:10">
      <c r="B15" s="166"/>
      <c r="C15" s="167"/>
      <c r="D15" s="159"/>
      <c r="E15" s="159"/>
      <c r="F15" s="159"/>
      <c r="G15" s="159"/>
      <c r="H15" s="159"/>
      <c r="I15" s="159"/>
      <c r="J15" s="159"/>
    </row>
    <row r="16" spans="2:10">
      <c r="B16" s="166" t="s">
        <v>215</v>
      </c>
      <c r="C16" s="167" t="s">
        <v>61</v>
      </c>
      <c r="D16" s="164">
        <f>eae!D15</f>
        <v>1507500</v>
      </c>
      <c r="E16" s="164">
        <v>0</v>
      </c>
      <c r="F16" s="164">
        <v>1018169.43</v>
      </c>
      <c r="G16" s="164">
        <f>+D16+E16-F16</f>
        <v>489330.56999999995</v>
      </c>
      <c r="H16" s="213">
        <f>eae!E15</f>
        <v>489330.57</v>
      </c>
      <c r="I16" s="164">
        <f t="shared" ref="I16:I23" si="1">+G16-H16</f>
        <v>0</v>
      </c>
      <c r="J16" s="168">
        <f>+H16/G16</f>
        <v>1.0000000000000002</v>
      </c>
    </row>
    <row r="17" spans="2:14">
      <c r="B17" s="166" t="s">
        <v>216</v>
      </c>
      <c r="C17" s="41" t="s">
        <v>513</v>
      </c>
      <c r="D17" s="164">
        <f>eae!D16</f>
        <v>9449262.0500000007</v>
      </c>
      <c r="E17" s="169">
        <v>0</v>
      </c>
      <c r="F17" s="169">
        <v>5472712.6100000003</v>
      </c>
      <c r="G17" s="169">
        <f>+D17+E17-F17</f>
        <v>3976549.4400000004</v>
      </c>
      <c r="H17" s="169">
        <f>eae!E16</f>
        <v>3976549.44</v>
      </c>
      <c r="I17" s="164">
        <f t="shared" si="1"/>
        <v>0</v>
      </c>
      <c r="J17" s="168">
        <f>+H17/G17</f>
        <v>0.99999999999999989</v>
      </c>
    </row>
    <row r="18" spans="2:14">
      <c r="B18" s="166" t="s">
        <v>217</v>
      </c>
      <c r="C18" s="167" t="s">
        <v>62</v>
      </c>
      <c r="D18" s="164">
        <f>eae!D17</f>
        <v>1069263</v>
      </c>
      <c r="E18" s="169">
        <v>2581199.02</v>
      </c>
      <c r="F18" s="169">
        <v>0</v>
      </c>
      <c r="G18" s="169">
        <f>+D18+E18-F18</f>
        <v>3650462.02</v>
      </c>
      <c r="H18" s="169">
        <f>eae!E17</f>
        <v>3650462.02</v>
      </c>
      <c r="I18" s="164">
        <f t="shared" si="1"/>
        <v>0</v>
      </c>
      <c r="J18" s="168">
        <f>+H18/G18</f>
        <v>1</v>
      </c>
    </row>
    <row r="19" spans="2:14">
      <c r="B19" s="5" t="s">
        <v>511</v>
      </c>
      <c r="C19" s="41" t="s">
        <v>534</v>
      </c>
      <c r="D19" s="164">
        <f>eae!D18</f>
        <v>0</v>
      </c>
      <c r="E19" s="169">
        <v>14625008.85</v>
      </c>
      <c r="F19" s="169">
        <v>0</v>
      </c>
      <c r="G19" s="169">
        <f>+D19+E19-F19</f>
        <v>14625008.85</v>
      </c>
      <c r="H19" s="169">
        <f>eae!E18</f>
        <v>0</v>
      </c>
      <c r="I19" s="164">
        <f t="shared" si="1"/>
        <v>14625008.85</v>
      </c>
      <c r="J19" s="271">
        <v>1</v>
      </c>
    </row>
    <row r="20" spans="2:14" ht="13.5" thickBot="1">
      <c r="B20" s="166" t="s">
        <v>218</v>
      </c>
      <c r="C20" s="167" t="s">
        <v>63</v>
      </c>
      <c r="D20" s="164">
        <f>eae!D19</f>
        <v>0</v>
      </c>
      <c r="E20" s="169">
        <v>8881919.7400000002</v>
      </c>
      <c r="F20" s="169">
        <v>0</v>
      </c>
      <c r="G20" s="169">
        <f>+D20+E20-F20</f>
        <v>8881919.7400000002</v>
      </c>
      <c r="H20" s="169">
        <f>eae!E19</f>
        <v>8881919.7400000002</v>
      </c>
      <c r="I20" s="164">
        <f t="shared" si="1"/>
        <v>0</v>
      </c>
      <c r="J20" s="271">
        <v>1</v>
      </c>
    </row>
    <row r="21" spans="2:14" ht="13.5" thickBot="1">
      <c r="B21" s="166"/>
      <c r="C21" s="163" t="s">
        <v>64</v>
      </c>
      <c r="D21" s="259">
        <f t="shared" ref="D21:I21" si="2">SUM(D16:D20)</f>
        <v>12026025.050000001</v>
      </c>
      <c r="E21" s="260">
        <f t="shared" si="2"/>
        <v>26088127.609999999</v>
      </c>
      <c r="F21" s="260">
        <f t="shared" si="2"/>
        <v>6490882.04</v>
      </c>
      <c r="G21" s="260">
        <f t="shared" si="2"/>
        <v>31623270.620000005</v>
      </c>
      <c r="H21" s="260">
        <f t="shared" si="2"/>
        <v>16998261.77</v>
      </c>
      <c r="I21" s="260">
        <f t="shared" si="2"/>
        <v>14625008.85</v>
      </c>
      <c r="J21" s="273">
        <f>+H21/G21</f>
        <v>0.53752383724817887</v>
      </c>
    </row>
    <row r="22" spans="2:14">
      <c r="B22" s="166" t="s">
        <v>219</v>
      </c>
      <c r="C22" s="167" t="s">
        <v>65</v>
      </c>
      <c r="D22" s="169">
        <f>eae!D21</f>
        <v>3000000</v>
      </c>
      <c r="E22" s="169"/>
      <c r="F22" s="169">
        <v>3000000</v>
      </c>
      <c r="G22" s="169">
        <f>+D22+E22-F22</f>
        <v>0</v>
      </c>
      <c r="H22" s="169">
        <f>eae!E21</f>
        <v>0</v>
      </c>
      <c r="I22" s="164">
        <f t="shared" si="1"/>
        <v>0</v>
      </c>
      <c r="J22" s="270">
        <v>0</v>
      </c>
    </row>
    <row r="23" spans="2:14" ht="13.5" thickBot="1">
      <c r="B23" s="170" t="s">
        <v>220</v>
      </c>
      <c r="C23" s="171" t="s">
        <v>66</v>
      </c>
      <c r="D23" s="169"/>
      <c r="E23" s="169"/>
      <c r="F23" s="169">
        <v>0</v>
      </c>
      <c r="G23" s="169">
        <f>+D23+E23-F23</f>
        <v>0</v>
      </c>
      <c r="H23" s="169">
        <v>0</v>
      </c>
      <c r="I23" s="164">
        <f t="shared" si="1"/>
        <v>0</v>
      </c>
      <c r="J23" s="189">
        <v>0</v>
      </c>
      <c r="L23" s="248"/>
      <c r="N23" s="99"/>
    </row>
    <row r="24" spans="2:14" ht="13.5" thickBot="1">
      <c r="B24" s="172"/>
      <c r="C24" s="173" t="s">
        <v>67</v>
      </c>
      <c r="D24" s="272">
        <f t="shared" ref="D24:I24" si="3">+D14+D21+D22+D23</f>
        <v>90296570.999999985</v>
      </c>
      <c r="E24" s="183">
        <f t="shared" si="3"/>
        <v>27689539.140000001</v>
      </c>
      <c r="F24" s="183">
        <f t="shared" si="3"/>
        <v>13840674.550000001</v>
      </c>
      <c r="G24" s="183">
        <f t="shared" si="3"/>
        <v>104145435.59</v>
      </c>
      <c r="H24" s="183">
        <f t="shared" si="3"/>
        <v>89520426.739999995</v>
      </c>
      <c r="I24" s="183">
        <f t="shared" si="3"/>
        <v>14625008.85</v>
      </c>
      <c r="J24" s="211">
        <f>+H24/G24</f>
        <v>0.85957129309463187</v>
      </c>
    </row>
    <row r="25" spans="2:14">
      <c r="B25" s="175"/>
      <c r="C25" s="175"/>
      <c r="D25" s="175"/>
      <c r="E25" s="175"/>
      <c r="F25" s="175"/>
      <c r="G25" s="175"/>
      <c r="H25" s="175"/>
      <c r="I25" s="175"/>
      <c r="J25" s="175"/>
    </row>
    <row r="34" spans="1:7">
      <c r="A34" s="56"/>
      <c r="B34" s="56"/>
      <c r="C34" s="56"/>
      <c r="D34" s="56"/>
      <c r="E34" s="56"/>
      <c r="F34" s="56"/>
      <c r="G34" s="56"/>
    </row>
    <row r="35" spans="1:7">
      <c r="A35" s="56"/>
      <c r="B35" s="83"/>
      <c r="C35" s="55"/>
      <c r="D35" s="55"/>
      <c r="E35" s="55"/>
      <c r="F35" s="55"/>
      <c r="G35" s="55"/>
    </row>
    <row r="36" spans="1:7">
      <c r="A36" s="56"/>
      <c r="B36" s="56"/>
      <c r="C36" s="56"/>
      <c r="D36" s="56"/>
      <c r="E36" s="56"/>
      <c r="F36" s="56"/>
      <c r="G36" s="56"/>
    </row>
    <row r="37" spans="1:7">
      <c r="A37" s="56"/>
      <c r="B37" s="56"/>
      <c r="C37" s="56"/>
      <c r="D37" s="56"/>
      <c r="E37" s="56"/>
      <c r="F37" s="56"/>
      <c r="G37" s="56"/>
    </row>
  </sheetData>
  <mergeCells count="5">
    <mergeCell ref="I7:I8"/>
    <mergeCell ref="B7:B8"/>
    <mergeCell ref="C7:C8"/>
    <mergeCell ref="D7:G7"/>
    <mergeCell ref="H7:H8"/>
  </mergeCells>
  <phoneticPr fontId="7" type="noConversion"/>
  <pageMargins left="0.78740157480314965" right="0.78740157480314965" top="0.98425196850393704" bottom="0.59055118110236227" header="0" footer="0.78740157480314965"/>
  <pageSetup scale="80" orientation="landscape" r:id="rId1"/>
  <headerFooter alignWithMargins="0">
    <oddFooter>&amp;R&amp;"Arial Narrow,Normal"&amp;9 10/21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54"/>
  <sheetViews>
    <sheetView topLeftCell="A290" zoomScale="115" zoomScaleNormal="115" workbookViewId="0">
      <selection activeCell="B290" sqref="B290"/>
    </sheetView>
  </sheetViews>
  <sheetFormatPr baseColWidth="10" defaultRowHeight="12.75"/>
  <cols>
    <col min="1" max="1" width="1.7109375" customWidth="1"/>
    <col min="2" max="2" width="7.5703125" customWidth="1"/>
    <col min="3" max="3" width="9.85546875" customWidth="1"/>
    <col min="4" max="4" width="31.5703125" customWidth="1"/>
    <col min="5" max="5" width="17" bestFit="1" customWidth="1"/>
    <col min="6" max="6" width="22.5703125" customWidth="1"/>
    <col min="7" max="7" width="17.28515625" customWidth="1"/>
    <col min="8" max="8" width="19.140625" customWidth="1"/>
    <col min="9" max="9" width="17.85546875" customWidth="1"/>
    <col min="10" max="10" width="12.5703125" customWidth="1"/>
  </cols>
  <sheetData>
    <row r="1" spans="2:12" ht="13.5">
      <c r="B1" s="20" t="s">
        <v>32</v>
      </c>
      <c r="I1" s="107" t="s">
        <v>180</v>
      </c>
    </row>
    <row r="2" spans="2:12">
      <c r="B2" s="21" t="s">
        <v>506</v>
      </c>
    </row>
    <row r="3" spans="2:12">
      <c r="B3" s="21" t="s">
        <v>609</v>
      </c>
    </row>
    <row r="4" spans="2:12">
      <c r="B4" s="22" t="str">
        <f>+esf!B4</f>
        <v>Recursos propios (01)</v>
      </c>
    </row>
    <row r="5" spans="2:12">
      <c r="B5" s="22"/>
    </row>
    <row r="6" spans="2:12" ht="13.5" thickBot="1"/>
    <row r="7" spans="2:12" ht="26.25" thickBot="1">
      <c r="B7" s="129" t="s">
        <v>103</v>
      </c>
      <c r="C7" s="130" t="s">
        <v>104</v>
      </c>
      <c r="D7" s="130" t="s">
        <v>41</v>
      </c>
      <c r="E7" s="130" t="s">
        <v>105</v>
      </c>
      <c r="F7" s="130" t="s">
        <v>239</v>
      </c>
      <c r="G7" s="130" t="s">
        <v>240</v>
      </c>
      <c r="H7" s="130" t="s">
        <v>106</v>
      </c>
      <c r="I7" s="130" t="s">
        <v>107</v>
      </c>
      <c r="J7" s="130" t="s">
        <v>108</v>
      </c>
    </row>
    <row r="8" spans="2:12">
      <c r="B8" s="131"/>
      <c r="C8" s="132"/>
      <c r="D8" s="132"/>
      <c r="E8" s="132"/>
      <c r="F8" s="285"/>
      <c r="G8" s="132"/>
      <c r="H8" s="132"/>
      <c r="I8" s="275"/>
      <c r="J8" s="132"/>
    </row>
    <row r="9" spans="2:12">
      <c r="B9" s="131"/>
      <c r="C9" s="132"/>
      <c r="D9" s="135" t="s">
        <v>535</v>
      </c>
      <c r="E9" s="210">
        <f>E11+E68+E178+E248+E286+E308+E296+E300+E335</f>
        <v>78256450.999999985</v>
      </c>
      <c r="F9" s="210">
        <f t="shared" ref="F9:J9" si="0">F11+F68+F178+F248+F286+F308+F296+F300+F335</f>
        <v>27122701.130000003</v>
      </c>
      <c r="G9" s="210">
        <f t="shared" si="0"/>
        <v>-11677025.350000001</v>
      </c>
      <c r="H9" s="210">
        <f t="shared" si="0"/>
        <v>93373226.779999986</v>
      </c>
      <c r="I9" s="276">
        <f t="shared" si="0"/>
        <v>93373226.779999986</v>
      </c>
      <c r="J9" s="210">
        <f t="shared" si="0"/>
        <v>1.1823431123048067E-11</v>
      </c>
      <c r="L9" s="99"/>
    </row>
    <row r="10" spans="2:12">
      <c r="B10" s="131"/>
      <c r="C10" s="132"/>
      <c r="D10" s="132"/>
      <c r="E10" s="132"/>
      <c r="F10" s="207"/>
      <c r="G10" s="132"/>
      <c r="H10" s="132"/>
      <c r="I10" s="131"/>
      <c r="J10" s="132"/>
    </row>
    <row r="11" spans="2:12">
      <c r="B11" s="133">
        <v>51</v>
      </c>
      <c r="C11" s="134" t="s">
        <v>241</v>
      </c>
      <c r="D11" s="135"/>
      <c r="E11" s="136">
        <f t="shared" ref="E11:J11" si="1">E12+E16+E22+E33+E42+E56+E59+E63</f>
        <v>50086112.299999997</v>
      </c>
      <c r="F11" s="136">
        <f t="shared" si="1"/>
        <v>13196269.430000003</v>
      </c>
      <c r="G11" s="136">
        <f t="shared" si="1"/>
        <v>-5366919.4800000004</v>
      </c>
      <c r="H11" s="136">
        <f t="shared" si="1"/>
        <v>57586562.25</v>
      </c>
      <c r="I11" s="277">
        <f t="shared" si="1"/>
        <v>57586562.25</v>
      </c>
      <c r="J11" s="136">
        <f t="shared" si="1"/>
        <v>0</v>
      </c>
    </row>
    <row r="12" spans="2:12" ht="25.5">
      <c r="B12" s="133"/>
      <c r="C12" s="132"/>
      <c r="D12" s="135" t="s">
        <v>242</v>
      </c>
      <c r="E12" s="136">
        <f t="shared" ref="E12:J12" si="2">SUM(E13:E14)</f>
        <v>23751541.68</v>
      </c>
      <c r="F12" s="136">
        <f t="shared" si="2"/>
        <v>11335.68</v>
      </c>
      <c r="G12" s="136">
        <f t="shared" si="2"/>
        <v>-1920492.35</v>
      </c>
      <c r="H12" s="136">
        <f t="shared" si="2"/>
        <v>21842385.009999998</v>
      </c>
      <c r="I12" s="277">
        <f t="shared" si="2"/>
        <v>21842385.009999998</v>
      </c>
      <c r="J12" s="136">
        <f t="shared" si="2"/>
        <v>0</v>
      </c>
    </row>
    <row r="13" spans="2:12">
      <c r="B13" s="131"/>
      <c r="C13" s="132"/>
      <c r="D13" s="132" t="s">
        <v>140</v>
      </c>
      <c r="E13" s="138">
        <v>3389256</v>
      </c>
      <c r="F13" s="138">
        <v>11335.68</v>
      </c>
      <c r="G13" s="138">
        <v>0</v>
      </c>
      <c r="H13" s="138">
        <f>E13+F13+G13</f>
        <v>3400591.68</v>
      </c>
      <c r="I13" s="278">
        <v>3400591.68</v>
      </c>
      <c r="J13" s="139">
        <f>H13-I13</f>
        <v>0</v>
      </c>
    </row>
    <row r="14" spans="2:12">
      <c r="B14" s="131"/>
      <c r="C14" s="132"/>
      <c r="D14" s="132" t="s">
        <v>141</v>
      </c>
      <c r="E14" s="138">
        <v>20362285.68</v>
      </c>
      <c r="F14" s="138">
        <v>0</v>
      </c>
      <c r="G14" s="138">
        <v>-1920492.35</v>
      </c>
      <c r="H14" s="138">
        <f>E14+F14+G14</f>
        <v>18441793.329999998</v>
      </c>
      <c r="I14" s="278">
        <v>18441793.329999998</v>
      </c>
      <c r="J14" s="139">
        <f>H14-I14</f>
        <v>0</v>
      </c>
    </row>
    <row r="15" spans="2:12">
      <c r="B15" s="131"/>
      <c r="C15" s="132"/>
      <c r="D15" s="132"/>
      <c r="E15" s="132"/>
      <c r="F15" s="132"/>
      <c r="G15" s="132"/>
      <c r="H15" s="132"/>
      <c r="I15" s="131"/>
      <c r="J15" s="132"/>
    </row>
    <row r="16" spans="2:12" ht="25.5">
      <c r="B16" s="131"/>
      <c r="C16" s="132"/>
      <c r="D16" s="135" t="s">
        <v>243</v>
      </c>
      <c r="E16" s="140">
        <f t="shared" ref="E16:J16" si="3">SUM(E17:E20)</f>
        <v>8647008</v>
      </c>
      <c r="F16" s="140">
        <f t="shared" si="3"/>
        <v>3645448.13</v>
      </c>
      <c r="G16" s="140">
        <f t="shared" si="3"/>
        <v>-15000</v>
      </c>
      <c r="H16" s="140">
        <f t="shared" si="3"/>
        <v>12277456.129999999</v>
      </c>
      <c r="I16" s="279">
        <f t="shared" si="3"/>
        <v>12277456.130000001</v>
      </c>
      <c r="J16" s="140">
        <f t="shared" si="3"/>
        <v>0</v>
      </c>
    </row>
    <row r="17" spans="2:10">
      <c r="B17" s="131"/>
      <c r="C17" s="132"/>
      <c r="D17" s="132" t="s">
        <v>514</v>
      </c>
      <c r="E17" s="138">
        <v>0</v>
      </c>
      <c r="F17" s="138">
        <v>0</v>
      </c>
      <c r="G17" s="138">
        <v>0</v>
      </c>
      <c r="H17" s="138">
        <f>E17+F17+G17</f>
        <v>0</v>
      </c>
      <c r="I17" s="280">
        <v>0</v>
      </c>
      <c r="J17" s="139">
        <f>H17-I17</f>
        <v>0</v>
      </c>
    </row>
    <row r="18" spans="2:10">
      <c r="B18" s="131"/>
      <c r="C18" s="132"/>
      <c r="D18" s="132" t="s">
        <v>244</v>
      </c>
      <c r="E18" s="138">
        <v>8632008</v>
      </c>
      <c r="F18" s="138">
        <v>3645448.13</v>
      </c>
      <c r="G18" s="138">
        <v>0</v>
      </c>
      <c r="H18" s="138">
        <f>E18+F18+G18</f>
        <v>12277456.129999999</v>
      </c>
      <c r="I18" s="280">
        <v>12277456.130000001</v>
      </c>
      <c r="J18" s="139">
        <f>H18-I18</f>
        <v>0</v>
      </c>
    </row>
    <row r="19" spans="2:10">
      <c r="B19" s="131"/>
      <c r="C19" s="132"/>
      <c r="D19" s="132" t="s">
        <v>245</v>
      </c>
      <c r="E19" s="138">
        <v>15000</v>
      </c>
      <c r="F19" s="138">
        <v>0</v>
      </c>
      <c r="G19" s="138">
        <v>-15000</v>
      </c>
      <c r="H19" s="138">
        <f>E19+F19+G19</f>
        <v>0</v>
      </c>
      <c r="I19" s="280">
        <v>0</v>
      </c>
      <c r="J19" s="139">
        <f>H19-I19</f>
        <v>0</v>
      </c>
    </row>
    <row r="20" spans="2:10">
      <c r="B20" s="131"/>
      <c r="C20" s="132"/>
      <c r="D20" s="132" t="s">
        <v>246</v>
      </c>
      <c r="E20" s="138">
        <v>0</v>
      </c>
      <c r="F20" s="138">
        <v>0</v>
      </c>
      <c r="G20" s="138">
        <v>0</v>
      </c>
      <c r="H20" s="138">
        <f>E20+F20+G20</f>
        <v>0</v>
      </c>
      <c r="I20" s="280">
        <v>0</v>
      </c>
      <c r="J20" s="139">
        <f>H20-I20</f>
        <v>0</v>
      </c>
    </row>
    <row r="21" spans="2:10">
      <c r="B21" s="131"/>
      <c r="C21" s="132"/>
      <c r="D21" s="132"/>
      <c r="E21" s="132"/>
      <c r="F21" s="132"/>
      <c r="G21" s="132"/>
      <c r="H21" s="132"/>
      <c r="I21" s="131"/>
      <c r="J21" s="132"/>
    </row>
    <row r="22" spans="2:10" ht="25.5">
      <c r="B22" s="131"/>
      <c r="C22" s="132"/>
      <c r="D22" s="135" t="s">
        <v>247</v>
      </c>
      <c r="E22" s="140">
        <f t="shared" ref="E22:J22" si="4">SUM(E23:E31)</f>
        <v>9347962.620000001</v>
      </c>
      <c r="F22" s="140">
        <f t="shared" si="4"/>
        <v>8807810.4400000013</v>
      </c>
      <c r="G22" s="140">
        <f t="shared" si="4"/>
        <v>-2116160.23</v>
      </c>
      <c r="H22" s="140">
        <f t="shared" si="4"/>
        <v>16039612.83</v>
      </c>
      <c r="I22" s="279">
        <f t="shared" si="4"/>
        <v>16039612.83</v>
      </c>
      <c r="J22" s="140">
        <f t="shared" si="4"/>
        <v>0</v>
      </c>
    </row>
    <row r="23" spans="2:10" ht="25.5">
      <c r="B23" s="131"/>
      <c r="C23" s="132"/>
      <c r="D23" s="132" t="s">
        <v>606</v>
      </c>
      <c r="E23" s="138">
        <v>535680</v>
      </c>
      <c r="F23" s="138">
        <v>34940</v>
      </c>
      <c r="G23" s="138">
        <v>0</v>
      </c>
      <c r="H23" s="138">
        <f t="shared" ref="H23:H40" si="5">E23+F23+G23</f>
        <v>570620</v>
      </c>
      <c r="I23" s="278">
        <v>570620</v>
      </c>
      <c r="J23" s="139">
        <f t="shared" ref="J23:J32" si="6">H23-I23</f>
        <v>0</v>
      </c>
    </row>
    <row r="24" spans="2:10">
      <c r="B24" s="131"/>
      <c r="C24" s="132"/>
      <c r="D24" s="132" t="s">
        <v>248</v>
      </c>
      <c r="E24" s="138">
        <v>737480.62</v>
      </c>
      <c r="F24" s="138">
        <v>457064.8</v>
      </c>
      <c r="G24" s="138">
        <v>0</v>
      </c>
      <c r="H24" s="138">
        <f t="shared" si="5"/>
        <v>1194545.42</v>
      </c>
      <c r="I24" s="278">
        <v>1194545.42</v>
      </c>
      <c r="J24" s="139">
        <f t="shared" si="6"/>
        <v>0</v>
      </c>
    </row>
    <row r="25" spans="2:10">
      <c r="B25" s="131"/>
      <c r="C25" s="132"/>
      <c r="D25" s="132" t="s">
        <v>249</v>
      </c>
      <c r="E25" s="138">
        <v>4618355.33</v>
      </c>
      <c r="F25" s="138">
        <v>2045810.84</v>
      </c>
      <c r="G25" s="138">
        <v>0</v>
      </c>
      <c r="H25" s="138">
        <f t="shared" si="5"/>
        <v>6664166.1699999999</v>
      </c>
      <c r="I25" s="278">
        <v>6664166.1699999999</v>
      </c>
      <c r="J25" s="139">
        <f t="shared" si="6"/>
        <v>0</v>
      </c>
    </row>
    <row r="26" spans="2:10">
      <c r="B26" s="131"/>
      <c r="C26" s="132"/>
      <c r="D26" s="132" t="s">
        <v>250</v>
      </c>
      <c r="E26" s="138">
        <v>0</v>
      </c>
      <c r="F26" s="138">
        <v>154251.32</v>
      </c>
      <c r="G26" s="138">
        <v>0</v>
      </c>
      <c r="H26" s="138">
        <f t="shared" si="5"/>
        <v>154251.32</v>
      </c>
      <c r="I26" s="278">
        <v>154251.32</v>
      </c>
      <c r="J26" s="139">
        <f t="shared" si="6"/>
        <v>0</v>
      </c>
    </row>
    <row r="27" spans="2:10" ht="25.5">
      <c r="B27" s="131"/>
      <c r="C27" s="132"/>
      <c r="D27" s="132" t="s">
        <v>251</v>
      </c>
      <c r="E27" s="138">
        <v>1000000</v>
      </c>
      <c r="F27" s="138">
        <v>5889298.75</v>
      </c>
      <c r="G27" s="138">
        <v>0</v>
      </c>
      <c r="H27" s="138">
        <f t="shared" si="5"/>
        <v>6889298.75</v>
      </c>
      <c r="I27" s="278">
        <v>6889298.75</v>
      </c>
      <c r="J27" s="139">
        <f t="shared" si="6"/>
        <v>0</v>
      </c>
    </row>
    <row r="28" spans="2:10">
      <c r="B28" s="131"/>
      <c r="C28" s="132"/>
      <c r="D28" s="132" t="s">
        <v>252</v>
      </c>
      <c r="E28" s="138">
        <v>0</v>
      </c>
      <c r="F28" s="138">
        <v>0</v>
      </c>
      <c r="G28" s="138">
        <v>0</v>
      </c>
      <c r="H28" s="138">
        <f t="shared" si="5"/>
        <v>0</v>
      </c>
      <c r="I28" s="278">
        <v>0</v>
      </c>
      <c r="J28" s="139">
        <f t="shared" si="6"/>
        <v>0</v>
      </c>
    </row>
    <row r="29" spans="2:10">
      <c r="B29" s="131"/>
      <c r="C29" s="132"/>
      <c r="D29" s="132" t="s">
        <v>253</v>
      </c>
      <c r="E29" s="138">
        <v>0</v>
      </c>
      <c r="F29" s="138">
        <v>83368.899999999994</v>
      </c>
      <c r="G29" s="138">
        <v>0</v>
      </c>
      <c r="H29" s="138">
        <f t="shared" si="5"/>
        <v>83368.899999999994</v>
      </c>
      <c r="I29" s="278">
        <v>83368.899999999994</v>
      </c>
      <c r="J29" s="139">
        <f t="shared" si="6"/>
        <v>0</v>
      </c>
    </row>
    <row r="30" spans="2:10">
      <c r="B30" s="131"/>
      <c r="C30" s="132"/>
      <c r="D30" s="132" t="s">
        <v>530</v>
      </c>
      <c r="E30" s="138">
        <v>72000</v>
      </c>
      <c r="F30" s="138">
        <v>143075.82999999999</v>
      </c>
      <c r="G30" s="138">
        <v>0</v>
      </c>
      <c r="H30" s="138">
        <f t="shared" si="5"/>
        <v>215075.83</v>
      </c>
      <c r="I30" s="278">
        <v>215075.83</v>
      </c>
      <c r="J30" s="139">
        <f t="shared" si="6"/>
        <v>0</v>
      </c>
    </row>
    <row r="31" spans="2:10">
      <c r="B31" s="131"/>
      <c r="C31" s="132"/>
      <c r="D31" s="132" t="s">
        <v>542</v>
      </c>
      <c r="E31" s="138">
        <v>2384446.67</v>
      </c>
      <c r="F31" s="138"/>
      <c r="G31" s="138">
        <v>-2116160.23</v>
      </c>
      <c r="H31" s="138">
        <f t="shared" si="5"/>
        <v>268286.43999999994</v>
      </c>
      <c r="I31" s="278">
        <f>168403.04+99883.4</f>
        <v>268286.44</v>
      </c>
      <c r="J31" s="139">
        <f t="shared" si="6"/>
        <v>0</v>
      </c>
    </row>
    <row r="32" spans="2:10">
      <c r="B32" s="131"/>
      <c r="C32" s="132"/>
      <c r="D32" s="132"/>
      <c r="E32" s="132"/>
      <c r="F32" s="132"/>
      <c r="G32" s="132"/>
      <c r="H32" s="138">
        <f t="shared" si="5"/>
        <v>0</v>
      </c>
      <c r="I32" s="280"/>
      <c r="J32" s="139">
        <f t="shared" si="6"/>
        <v>0</v>
      </c>
    </row>
    <row r="33" spans="2:10" ht="38.25">
      <c r="B33" s="131"/>
      <c r="C33" s="132"/>
      <c r="D33" s="135" t="s">
        <v>254</v>
      </c>
      <c r="E33" s="140">
        <f t="shared" ref="E33:J33" si="7">SUM(E34:E40)</f>
        <v>0</v>
      </c>
      <c r="F33" s="140">
        <f t="shared" si="7"/>
        <v>0</v>
      </c>
      <c r="G33" s="140">
        <f t="shared" si="7"/>
        <v>0</v>
      </c>
      <c r="H33" s="140">
        <f t="shared" si="7"/>
        <v>0</v>
      </c>
      <c r="I33" s="279">
        <f t="shared" si="7"/>
        <v>0</v>
      </c>
      <c r="J33" s="140">
        <f t="shared" si="7"/>
        <v>0</v>
      </c>
    </row>
    <row r="34" spans="2:10">
      <c r="B34" s="131"/>
      <c r="C34" s="132"/>
      <c r="D34" s="132" t="s">
        <v>255</v>
      </c>
      <c r="E34" s="138">
        <v>0</v>
      </c>
      <c r="F34" s="138">
        <v>0</v>
      </c>
      <c r="G34" s="138">
        <v>0</v>
      </c>
      <c r="H34" s="138">
        <f t="shared" si="5"/>
        <v>0</v>
      </c>
      <c r="I34" s="280">
        <v>0</v>
      </c>
      <c r="J34" s="139">
        <f t="shared" ref="J34:J40" si="8">H34-I34</f>
        <v>0</v>
      </c>
    </row>
    <row r="35" spans="2:10">
      <c r="B35" s="131"/>
      <c r="C35" s="132"/>
      <c r="D35" s="132" t="s">
        <v>256</v>
      </c>
      <c r="E35" s="138">
        <v>0</v>
      </c>
      <c r="F35" s="138">
        <v>0</v>
      </c>
      <c r="G35" s="138">
        <v>0</v>
      </c>
      <c r="H35" s="138">
        <f t="shared" si="5"/>
        <v>0</v>
      </c>
      <c r="I35" s="274"/>
      <c r="J35" s="139">
        <f t="shared" si="8"/>
        <v>0</v>
      </c>
    </row>
    <row r="36" spans="2:10" ht="25.5">
      <c r="B36" s="131"/>
      <c r="C36" s="132"/>
      <c r="D36" s="132" t="s">
        <v>257</v>
      </c>
      <c r="E36" s="138">
        <v>0</v>
      </c>
      <c r="F36" s="138">
        <v>0</v>
      </c>
      <c r="G36" s="138">
        <v>0</v>
      </c>
      <c r="H36" s="138">
        <f t="shared" si="5"/>
        <v>0</v>
      </c>
      <c r="I36" s="280">
        <v>0</v>
      </c>
      <c r="J36" s="139">
        <f t="shared" si="8"/>
        <v>0</v>
      </c>
    </row>
    <row r="37" spans="2:10">
      <c r="B37" s="131"/>
      <c r="C37" s="132"/>
      <c r="D37" s="132" t="s">
        <v>258</v>
      </c>
      <c r="E37" s="138">
        <v>0</v>
      </c>
      <c r="F37" s="138">
        <v>0</v>
      </c>
      <c r="G37" s="138">
        <v>0</v>
      </c>
      <c r="H37" s="138">
        <f t="shared" si="5"/>
        <v>0</v>
      </c>
      <c r="I37" s="280">
        <v>0</v>
      </c>
      <c r="J37" s="139">
        <f t="shared" si="8"/>
        <v>0</v>
      </c>
    </row>
    <row r="38" spans="2:10">
      <c r="B38" s="131"/>
      <c r="C38" s="132"/>
      <c r="D38" s="132" t="s">
        <v>259</v>
      </c>
      <c r="E38" s="138">
        <v>0</v>
      </c>
      <c r="F38" s="138">
        <v>0</v>
      </c>
      <c r="G38" s="138">
        <v>0</v>
      </c>
      <c r="H38" s="138">
        <f t="shared" si="5"/>
        <v>0</v>
      </c>
      <c r="I38" s="280">
        <v>0</v>
      </c>
      <c r="J38" s="139">
        <f t="shared" si="8"/>
        <v>0</v>
      </c>
    </row>
    <row r="39" spans="2:10">
      <c r="B39" s="131"/>
      <c r="C39" s="132"/>
      <c r="D39" s="132" t="s">
        <v>260</v>
      </c>
      <c r="E39" s="138">
        <v>0</v>
      </c>
      <c r="F39" s="138">
        <v>0</v>
      </c>
      <c r="G39" s="138">
        <v>0</v>
      </c>
      <c r="H39" s="138">
        <f t="shared" si="5"/>
        <v>0</v>
      </c>
      <c r="I39" s="280">
        <v>0</v>
      </c>
      <c r="J39" s="139">
        <f t="shared" si="8"/>
        <v>0</v>
      </c>
    </row>
    <row r="40" spans="2:10">
      <c r="B40" s="131"/>
      <c r="C40" s="132"/>
      <c r="D40" s="132" t="s">
        <v>261</v>
      </c>
      <c r="E40" s="138">
        <v>0</v>
      </c>
      <c r="F40" s="138">
        <v>0</v>
      </c>
      <c r="G40" s="138">
        <v>0</v>
      </c>
      <c r="H40" s="138">
        <f t="shared" si="5"/>
        <v>0</v>
      </c>
      <c r="I40" s="280">
        <v>0</v>
      </c>
      <c r="J40" s="139">
        <f t="shared" si="8"/>
        <v>0</v>
      </c>
    </row>
    <row r="41" spans="2:10">
      <c r="B41" s="131"/>
      <c r="C41" s="132"/>
      <c r="D41" s="132"/>
      <c r="E41" s="132"/>
      <c r="F41" s="138">
        <v>0</v>
      </c>
      <c r="G41" s="138">
        <v>0</v>
      </c>
      <c r="H41" s="132"/>
      <c r="I41" s="131"/>
      <c r="J41" s="132"/>
    </row>
    <row r="42" spans="2:10" ht="25.5">
      <c r="B42" s="131"/>
      <c r="C42" s="132"/>
      <c r="D42" s="135" t="s">
        <v>262</v>
      </c>
      <c r="E42" s="140">
        <f t="shared" ref="E42:J42" si="9">SUM(E43:E54)</f>
        <v>7210700</v>
      </c>
      <c r="F42" s="140">
        <f t="shared" si="9"/>
        <v>674032.3</v>
      </c>
      <c r="G42" s="140">
        <f t="shared" si="9"/>
        <v>-1282756.8900000001</v>
      </c>
      <c r="H42" s="140">
        <f t="shared" si="9"/>
        <v>6601975.4100000001</v>
      </c>
      <c r="I42" s="279">
        <f t="shared" si="9"/>
        <v>6601975.4100000001</v>
      </c>
      <c r="J42" s="140">
        <f t="shared" si="9"/>
        <v>0</v>
      </c>
    </row>
    <row r="43" spans="2:10">
      <c r="B43" s="131"/>
      <c r="C43" s="132"/>
      <c r="D43" s="132" t="s">
        <v>263</v>
      </c>
      <c r="E43" s="138">
        <v>230000</v>
      </c>
      <c r="F43" s="138">
        <v>0</v>
      </c>
      <c r="G43" s="138">
        <v>-110514.37</v>
      </c>
      <c r="H43" s="138">
        <f t="shared" ref="H43:H54" si="10">E43+F43+G43</f>
        <v>119485.63</v>
      </c>
      <c r="I43" s="274">
        <v>119485.63</v>
      </c>
      <c r="J43" s="139">
        <f t="shared" ref="J43:J54" si="11">H43-I43</f>
        <v>0</v>
      </c>
    </row>
    <row r="44" spans="2:10">
      <c r="B44" s="131"/>
      <c r="C44" s="132"/>
      <c r="D44" s="132"/>
      <c r="E44" s="138">
        <v>0</v>
      </c>
      <c r="F44" s="138">
        <v>0</v>
      </c>
      <c r="G44" s="138">
        <v>0</v>
      </c>
      <c r="H44" s="138">
        <f t="shared" si="10"/>
        <v>0</v>
      </c>
      <c r="I44" s="280">
        <v>0</v>
      </c>
      <c r="J44" s="141"/>
    </row>
    <row r="45" spans="2:10">
      <c r="B45" s="131"/>
      <c r="C45" s="132"/>
      <c r="D45" s="132" t="s">
        <v>264</v>
      </c>
      <c r="E45" s="138">
        <v>0</v>
      </c>
      <c r="F45" s="138">
        <v>0</v>
      </c>
      <c r="G45" s="138">
        <v>0</v>
      </c>
      <c r="H45" s="138">
        <f t="shared" si="10"/>
        <v>0</v>
      </c>
      <c r="I45" s="280">
        <v>0</v>
      </c>
      <c r="J45" s="139">
        <f t="shared" si="11"/>
        <v>0</v>
      </c>
    </row>
    <row r="46" spans="2:10">
      <c r="B46" s="131"/>
      <c r="C46" s="132"/>
      <c r="D46" s="132" t="s">
        <v>265</v>
      </c>
      <c r="E46" s="138">
        <v>0</v>
      </c>
      <c r="F46" s="138">
        <v>187557.45</v>
      </c>
      <c r="G46" s="138">
        <v>0</v>
      </c>
      <c r="H46" s="138">
        <f t="shared" si="10"/>
        <v>187557.45</v>
      </c>
      <c r="I46" s="280">
        <v>187557.45</v>
      </c>
      <c r="J46" s="139">
        <f t="shared" si="11"/>
        <v>0</v>
      </c>
    </row>
    <row r="47" spans="2:10" ht="38.25">
      <c r="B47" s="131"/>
      <c r="C47" s="132"/>
      <c r="D47" s="132" t="s">
        <v>266</v>
      </c>
      <c r="E47" s="138">
        <f>500000+95100</f>
        <v>595100</v>
      </c>
      <c r="F47" s="138">
        <v>0</v>
      </c>
      <c r="G47" s="138">
        <v>-595100</v>
      </c>
      <c r="H47" s="138">
        <f t="shared" si="10"/>
        <v>0</v>
      </c>
      <c r="I47" s="280">
        <v>0</v>
      </c>
      <c r="J47" s="139">
        <f t="shared" si="11"/>
        <v>0</v>
      </c>
    </row>
    <row r="48" spans="2:10">
      <c r="B48" s="131"/>
      <c r="C48" s="132"/>
      <c r="D48" s="132" t="s">
        <v>267</v>
      </c>
      <c r="E48" s="138">
        <v>0</v>
      </c>
      <c r="F48" s="138">
        <v>0</v>
      </c>
      <c r="G48" s="138">
        <v>0</v>
      </c>
      <c r="H48" s="138">
        <f t="shared" si="10"/>
        <v>0</v>
      </c>
      <c r="I48" s="280">
        <v>0</v>
      </c>
      <c r="J48" s="139">
        <f t="shared" si="11"/>
        <v>0</v>
      </c>
    </row>
    <row r="49" spans="2:10">
      <c r="B49" s="131"/>
      <c r="C49" s="132"/>
      <c r="D49" s="132" t="s">
        <v>268</v>
      </c>
      <c r="E49" s="138">
        <v>0</v>
      </c>
      <c r="F49" s="138">
        <v>0</v>
      </c>
      <c r="G49" s="138">
        <v>0</v>
      </c>
      <c r="H49" s="138">
        <f t="shared" si="10"/>
        <v>0</v>
      </c>
      <c r="I49" s="280">
        <v>0</v>
      </c>
      <c r="J49" s="139">
        <f t="shared" si="11"/>
        <v>0</v>
      </c>
    </row>
    <row r="50" spans="2:10">
      <c r="B50" s="131"/>
      <c r="C50" s="132"/>
      <c r="D50" s="132" t="s">
        <v>269</v>
      </c>
      <c r="E50" s="138">
        <v>0</v>
      </c>
      <c r="F50" s="138">
        <v>0</v>
      </c>
      <c r="G50" s="138">
        <v>0</v>
      </c>
      <c r="H50" s="138">
        <f t="shared" si="10"/>
        <v>0</v>
      </c>
      <c r="I50" s="280">
        <v>0</v>
      </c>
      <c r="J50" s="139">
        <f t="shared" si="11"/>
        <v>0</v>
      </c>
    </row>
    <row r="51" spans="2:10">
      <c r="B51" s="131"/>
      <c r="C51" s="132"/>
      <c r="D51" s="132" t="s">
        <v>540</v>
      </c>
      <c r="E51" s="138">
        <v>700000</v>
      </c>
      <c r="F51" s="138">
        <v>0</v>
      </c>
      <c r="G51" s="138">
        <v>-493542.52</v>
      </c>
      <c r="H51" s="138">
        <f t="shared" si="10"/>
        <v>206457.47999999998</v>
      </c>
      <c r="I51" s="280">
        <v>206457.48</v>
      </c>
      <c r="J51" s="139">
        <f t="shared" si="11"/>
        <v>0</v>
      </c>
    </row>
    <row r="52" spans="2:10">
      <c r="B52" s="131"/>
      <c r="C52" s="132"/>
      <c r="D52" s="132" t="s">
        <v>142</v>
      </c>
      <c r="E52" s="138">
        <v>939600</v>
      </c>
      <c r="F52" s="138">
        <v>0</v>
      </c>
      <c r="G52" s="138">
        <v>-42700</v>
      </c>
      <c r="H52" s="138">
        <f t="shared" si="10"/>
        <v>896900</v>
      </c>
      <c r="I52" s="280">
        <v>896900</v>
      </c>
      <c r="J52" s="139">
        <f t="shared" si="11"/>
        <v>0</v>
      </c>
    </row>
    <row r="53" spans="2:10">
      <c r="B53" s="131"/>
      <c r="C53" s="132"/>
      <c r="D53" s="132" t="s">
        <v>516</v>
      </c>
      <c r="E53" s="138">
        <v>246000</v>
      </c>
      <c r="F53" s="138"/>
      <c r="G53" s="138">
        <v>-40900</v>
      </c>
      <c r="H53" s="138">
        <f t="shared" si="10"/>
        <v>205100</v>
      </c>
      <c r="I53" s="280">
        <v>205100</v>
      </c>
      <c r="J53" s="139">
        <f t="shared" si="11"/>
        <v>0</v>
      </c>
    </row>
    <row r="54" spans="2:10">
      <c r="B54" s="131"/>
      <c r="C54" s="132"/>
      <c r="D54" s="132" t="s">
        <v>270</v>
      </c>
      <c r="E54" s="138">
        <v>4500000</v>
      </c>
      <c r="F54" s="138">
        <v>486474.85</v>
      </c>
      <c r="G54" s="138">
        <v>0</v>
      </c>
      <c r="H54" s="138">
        <f t="shared" si="10"/>
        <v>4986474.8499999996</v>
      </c>
      <c r="I54" s="280">
        <v>4986474.8499999996</v>
      </c>
      <c r="J54" s="139">
        <f t="shared" si="11"/>
        <v>0</v>
      </c>
    </row>
    <row r="55" spans="2:10">
      <c r="B55" s="131"/>
      <c r="C55" s="132"/>
      <c r="D55" s="132"/>
      <c r="E55" s="132"/>
      <c r="F55" s="132"/>
      <c r="G55" s="132"/>
      <c r="H55" s="132"/>
      <c r="I55" s="131"/>
      <c r="J55" s="132"/>
    </row>
    <row r="56" spans="2:10">
      <c r="B56" s="131"/>
      <c r="C56" s="132"/>
      <c r="D56" s="135" t="s">
        <v>271</v>
      </c>
      <c r="E56" s="140">
        <f t="shared" ref="E56:J56" si="12">SUM(E57)</f>
        <v>750000</v>
      </c>
      <c r="F56" s="140">
        <f t="shared" si="12"/>
        <v>57642.879999999997</v>
      </c>
      <c r="G56" s="140">
        <f>SUM(G57)</f>
        <v>0</v>
      </c>
      <c r="H56" s="140">
        <f t="shared" si="12"/>
        <v>807642.88</v>
      </c>
      <c r="I56" s="279">
        <f t="shared" si="12"/>
        <v>807642.88</v>
      </c>
      <c r="J56" s="140">
        <f t="shared" si="12"/>
        <v>0</v>
      </c>
    </row>
    <row r="57" spans="2:10">
      <c r="B57" s="131"/>
      <c r="C57" s="132"/>
      <c r="D57" s="132" t="s">
        <v>272</v>
      </c>
      <c r="E57" s="138">
        <v>750000</v>
      </c>
      <c r="F57" s="138">
        <v>57642.879999999997</v>
      </c>
      <c r="G57" s="138">
        <v>0</v>
      </c>
      <c r="H57" s="138">
        <f>E57+F57+G57</f>
        <v>807642.88</v>
      </c>
      <c r="I57" s="274">
        <v>807642.88</v>
      </c>
      <c r="J57" s="139">
        <f>H57-I57</f>
        <v>0</v>
      </c>
    </row>
    <row r="58" spans="2:10">
      <c r="B58" s="131"/>
      <c r="C58" s="132"/>
      <c r="D58" s="132"/>
      <c r="E58" s="132"/>
      <c r="F58" s="132"/>
      <c r="G58" s="132"/>
      <c r="H58" s="132"/>
      <c r="I58" s="131"/>
      <c r="J58" s="132"/>
    </row>
    <row r="59" spans="2:10" ht="25.5">
      <c r="B59" s="131"/>
      <c r="C59" s="132"/>
      <c r="D59" s="135" t="s">
        <v>273</v>
      </c>
      <c r="E59" s="140">
        <f t="shared" ref="E59:J59" si="13">SUM(E60:E61)</f>
        <v>328900</v>
      </c>
      <c r="F59" s="140">
        <f t="shared" si="13"/>
        <v>0</v>
      </c>
      <c r="G59" s="140">
        <f>SUM(G60:G61)</f>
        <v>0</v>
      </c>
      <c r="H59" s="140">
        <f>SUM(H60:H61)</f>
        <v>0</v>
      </c>
      <c r="I59" s="279">
        <f t="shared" si="13"/>
        <v>0</v>
      </c>
      <c r="J59" s="140">
        <f t="shared" si="13"/>
        <v>0</v>
      </c>
    </row>
    <row r="60" spans="2:10">
      <c r="B60" s="131"/>
      <c r="C60" s="132"/>
      <c r="D60" s="132" t="s">
        <v>274</v>
      </c>
      <c r="E60" s="138">
        <v>0</v>
      </c>
      <c r="F60" s="138">
        <v>0</v>
      </c>
      <c r="G60" s="138">
        <v>0</v>
      </c>
      <c r="H60" s="138">
        <f>E60+F60+G60</f>
        <v>0</v>
      </c>
      <c r="I60" s="280">
        <v>0</v>
      </c>
      <c r="J60" s="139">
        <f>H60-I60</f>
        <v>0</v>
      </c>
    </row>
    <row r="61" spans="2:10">
      <c r="B61" s="131"/>
      <c r="C61" s="132"/>
      <c r="D61" s="132" t="s">
        <v>275</v>
      </c>
      <c r="E61" s="138">
        <v>328900</v>
      </c>
      <c r="F61" s="138">
        <v>0</v>
      </c>
      <c r="G61" s="138">
        <v>0</v>
      </c>
      <c r="H61" s="138">
        <v>0</v>
      </c>
      <c r="I61" s="280">
        <v>0</v>
      </c>
      <c r="J61" s="139">
        <f>H61-I61</f>
        <v>0</v>
      </c>
    </row>
    <row r="62" spans="2:10">
      <c r="B62" s="131"/>
      <c r="C62" s="132"/>
      <c r="D62" s="132"/>
      <c r="E62" s="132"/>
      <c r="F62" s="132"/>
      <c r="G62" s="132"/>
      <c r="H62" s="132"/>
      <c r="I62" s="131"/>
      <c r="J62" s="132"/>
    </row>
    <row r="63" spans="2:10" ht="25.5">
      <c r="B63" s="131"/>
      <c r="C63" s="132"/>
      <c r="D63" s="135" t="s">
        <v>276</v>
      </c>
      <c r="E63" s="140">
        <f t="shared" ref="E63:J63" si="14">SUM(E64:E66)</f>
        <v>50000</v>
      </c>
      <c r="F63" s="140">
        <f t="shared" si="14"/>
        <v>0</v>
      </c>
      <c r="G63" s="140">
        <f>SUM(G64:G66)</f>
        <v>-32510.01</v>
      </c>
      <c r="H63" s="140">
        <f t="shared" si="14"/>
        <v>17489.990000000002</v>
      </c>
      <c r="I63" s="279">
        <f t="shared" si="14"/>
        <v>17489.990000000002</v>
      </c>
      <c r="J63" s="140">
        <f t="shared" si="14"/>
        <v>0</v>
      </c>
    </row>
    <row r="64" spans="2:10">
      <c r="B64" s="131"/>
      <c r="C64" s="132"/>
      <c r="D64" s="132" t="s">
        <v>277</v>
      </c>
      <c r="E64" s="138">
        <v>0</v>
      </c>
      <c r="F64" s="138">
        <v>0</v>
      </c>
      <c r="G64" s="138">
        <v>0</v>
      </c>
      <c r="H64" s="138">
        <f>E64+F64+G64</f>
        <v>0</v>
      </c>
      <c r="I64" s="280">
        <v>0</v>
      </c>
      <c r="J64" s="139">
        <f>H64-I64</f>
        <v>0</v>
      </c>
    </row>
    <row r="65" spans="2:10">
      <c r="B65" s="131"/>
      <c r="C65" s="132"/>
      <c r="D65" s="132" t="s">
        <v>278</v>
      </c>
      <c r="E65" s="138">
        <v>0</v>
      </c>
      <c r="F65" s="138">
        <v>0</v>
      </c>
      <c r="G65" s="138">
        <v>0</v>
      </c>
      <c r="H65" s="138">
        <f>E65+F65+G65</f>
        <v>0</v>
      </c>
      <c r="I65" s="280">
        <v>0</v>
      </c>
      <c r="J65" s="139">
        <f>H65-I65</f>
        <v>0</v>
      </c>
    </row>
    <row r="66" spans="2:10">
      <c r="B66" s="131"/>
      <c r="C66" s="132"/>
      <c r="D66" s="132" t="s">
        <v>515</v>
      </c>
      <c r="E66" s="138">
        <v>50000</v>
      </c>
      <c r="F66" s="138">
        <v>0</v>
      </c>
      <c r="G66" s="138">
        <v>-32510.01</v>
      </c>
      <c r="H66" s="138">
        <f>E66+F66+G66</f>
        <v>17489.990000000002</v>
      </c>
      <c r="I66" s="274">
        <v>17489.990000000002</v>
      </c>
      <c r="J66" s="139">
        <f>H66-I66</f>
        <v>0</v>
      </c>
    </row>
    <row r="67" spans="2:10">
      <c r="B67" s="131"/>
      <c r="C67" s="132"/>
      <c r="D67" s="132"/>
      <c r="E67" s="138"/>
      <c r="F67" s="138"/>
      <c r="G67" s="138"/>
      <c r="H67" s="132"/>
      <c r="I67" s="131"/>
      <c r="J67" s="132"/>
    </row>
    <row r="68" spans="2:10">
      <c r="B68" s="142">
        <v>52</v>
      </c>
      <c r="C68" s="134" t="s">
        <v>279</v>
      </c>
      <c r="D68" s="134"/>
      <c r="E68" s="136">
        <f t="shared" ref="E68:J68" si="15">E69+E84+E98+E105+E125+E136+E142+E150+E172</f>
        <v>9217313.6500000004</v>
      </c>
      <c r="F68" s="136">
        <f t="shared" si="15"/>
        <v>1596785.5899999999</v>
      </c>
      <c r="G68" s="136">
        <f>G69+G84+G98+G105+G125+G136+G142+G150+G172</f>
        <v>-358790.36</v>
      </c>
      <c r="H68" s="136">
        <f t="shared" si="15"/>
        <v>10455308.880000001</v>
      </c>
      <c r="I68" s="277">
        <f t="shared" si="15"/>
        <v>10455308.880000001</v>
      </c>
      <c r="J68" s="136">
        <f t="shared" si="15"/>
        <v>0</v>
      </c>
    </row>
    <row r="69" spans="2:10">
      <c r="B69" s="131"/>
      <c r="C69" s="132"/>
      <c r="D69" s="135" t="s">
        <v>280</v>
      </c>
      <c r="E69" s="140">
        <f t="shared" ref="E69:J69" si="16">SUM(E70:E82)</f>
        <v>1460000</v>
      </c>
      <c r="F69" s="140">
        <f t="shared" si="16"/>
        <v>401230.3</v>
      </c>
      <c r="G69" s="140">
        <f>SUM(G70:G82)</f>
        <v>-9942</v>
      </c>
      <c r="H69" s="140">
        <f t="shared" si="16"/>
        <v>1851288.3</v>
      </c>
      <c r="I69" s="279">
        <f t="shared" si="16"/>
        <v>1851288.3</v>
      </c>
      <c r="J69" s="140">
        <f t="shared" si="16"/>
        <v>0</v>
      </c>
    </row>
    <row r="70" spans="2:10">
      <c r="B70" s="131"/>
      <c r="C70" s="132"/>
      <c r="D70" s="132" t="s">
        <v>281</v>
      </c>
      <c r="E70" s="138">
        <v>0</v>
      </c>
      <c r="F70" s="138">
        <v>180</v>
      </c>
      <c r="G70" s="138">
        <v>0</v>
      </c>
      <c r="H70" s="138">
        <f t="shared" ref="H70:H83" si="17">E70+F70+G70</f>
        <v>180</v>
      </c>
      <c r="I70" s="280">
        <v>180</v>
      </c>
      <c r="J70" s="139">
        <f t="shared" ref="J70:J82" si="18">H70-I70</f>
        <v>0</v>
      </c>
    </row>
    <row r="71" spans="2:10">
      <c r="B71" s="131"/>
      <c r="C71" s="132"/>
      <c r="D71" s="132" t="s">
        <v>282</v>
      </c>
      <c r="E71" s="138">
        <v>320000</v>
      </c>
      <c r="F71" s="138">
        <v>0</v>
      </c>
      <c r="G71" s="138">
        <v>-9942</v>
      </c>
      <c r="H71" s="138">
        <f t="shared" si="17"/>
        <v>310058</v>
      </c>
      <c r="I71" s="280">
        <v>310058</v>
      </c>
      <c r="J71" s="139">
        <f t="shared" si="18"/>
        <v>0</v>
      </c>
    </row>
    <row r="72" spans="2:10">
      <c r="B72" s="131"/>
      <c r="C72" s="132"/>
      <c r="D72" s="132" t="s">
        <v>283</v>
      </c>
      <c r="E72" s="138">
        <v>40000</v>
      </c>
      <c r="F72" s="138">
        <v>35253.760000000002</v>
      </c>
      <c r="G72" s="138">
        <v>0</v>
      </c>
      <c r="H72" s="138">
        <f t="shared" si="17"/>
        <v>75253.760000000009</v>
      </c>
      <c r="I72" s="280">
        <v>75253.759999999995</v>
      </c>
      <c r="J72" s="139">
        <f t="shared" si="18"/>
        <v>0</v>
      </c>
    </row>
    <row r="73" spans="2:10">
      <c r="B73" s="131"/>
      <c r="C73" s="132"/>
      <c r="D73" s="132" t="s">
        <v>284</v>
      </c>
      <c r="E73" s="138">
        <v>0</v>
      </c>
      <c r="F73" s="138">
        <v>0</v>
      </c>
      <c r="G73" s="138">
        <v>0</v>
      </c>
      <c r="H73" s="138">
        <f t="shared" si="17"/>
        <v>0</v>
      </c>
      <c r="I73" s="280">
        <v>0</v>
      </c>
      <c r="J73" s="139">
        <f t="shared" si="18"/>
        <v>0</v>
      </c>
    </row>
    <row r="74" spans="2:10">
      <c r="B74" s="131"/>
      <c r="C74" s="132"/>
      <c r="D74" s="132" t="s">
        <v>285</v>
      </c>
      <c r="E74" s="138">
        <v>1000000</v>
      </c>
      <c r="F74" s="138">
        <v>318116.74</v>
      </c>
      <c r="G74" s="138">
        <v>0</v>
      </c>
      <c r="H74" s="138">
        <f t="shared" si="17"/>
        <v>1318116.74</v>
      </c>
      <c r="I74" s="280">
        <v>1318116.74</v>
      </c>
      <c r="J74" s="139">
        <f t="shared" si="18"/>
        <v>0</v>
      </c>
    </row>
    <row r="75" spans="2:10">
      <c r="B75" s="131"/>
      <c r="C75" s="132"/>
      <c r="D75" s="132" t="s">
        <v>524</v>
      </c>
      <c r="E75" s="138">
        <v>0</v>
      </c>
      <c r="F75" s="138">
        <v>0</v>
      </c>
      <c r="G75" s="138">
        <v>0</v>
      </c>
      <c r="H75" s="138">
        <f t="shared" si="17"/>
        <v>0</v>
      </c>
      <c r="I75" s="280">
        <v>0</v>
      </c>
      <c r="J75" s="139">
        <f t="shared" si="18"/>
        <v>0</v>
      </c>
    </row>
    <row r="76" spans="2:10">
      <c r="B76" s="131"/>
      <c r="C76" s="132"/>
      <c r="D76" s="132" t="s">
        <v>286</v>
      </c>
      <c r="E76" s="138">
        <v>0</v>
      </c>
      <c r="F76" s="138">
        <v>0</v>
      </c>
      <c r="G76" s="138">
        <v>0</v>
      </c>
      <c r="H76" s="138">
        <f t="shared" si="17"/>
        <v>0</v>
      </c>
      <c r="I76" s="280">
        <v>0</v>
      </c>
      <c r="J76" s="139">
        <f t="shared" si="18"/>
        <v>0</v>
      </c>
    </row>
    <row r="77" spans="2:10" ht="25.5">
      <c r="B77" s="131"/>
      <c r="C77" s="132"/>
      <c r="D77" s="132" t="s">
        <v>287</v>
      </c>
      <c r="E77" s="138">
        <v>100000</v>
      </c>
      <c r="F77" s="138">
        <v>47679.8</v>
      </c>
      <c r="G77" s="138">
        <v>0</v>
      </c>
      <c r="H77" s="138">
        <f t="shared" si="17"/>
        <v>147679.79999999999</v>
      </c>
      <c r="I77" s="280">
        <v>147679.79999999999</v>
      </c>
      <c r="J77" s="139">
        <f t="shared" si="18"/>
        <v>0</v>
      </c>
    </row>
    <row r="78" spans="2:10" ht="25.5">
      <c r="B78" s="131"/>
      <c r="C78" s="132"/>
      <c r="D78" s="132" t="s">
        <v>538</v>
      </c>
      <c r="E78" s="138">
        <v>0</v>
      </c>
      <c r="F78" s="138">
        <v>0</v>
      </c>
      <c r="G78" s="138">
        <v>0</v>
      </c>
      <c r="H78" s="138">
        <f t="shared" si="17"/>
        <v>0</v>
      </c>
      <c r="I78" s="280">
        <v>0</v>
      </c>
      <c r="J78" s="139">
        <f t="shared" si="18"/>
        <v>0</v>
      </c>
    </row>
    <row r="79" spans="2:10">
      <c r="B79" s="131"/>
      <c r="C79" s="132"/>
      <c r="D79" s="132" t="s">
        <v>288</v>
      </c>
      <c r="E79" s="138">
        <v>0</v>
      </c>
      <c r="F79" s="138">
        <v>0</v>
      </c>
      <c r="G79" s="138">
        <v>0</v>
      </c>
      <c r="H79" s="138">
        <f t="shared" si="17"/>
        <v>0</v>
      </c>
      <c r="I79" s="280">
        <v>0</v>
      </c>
      <c r="J79" s="139">
        <f t="shared" si="18"/>
        <v>0</v>
      </c>
    </row>
    <row r="80" spans="2:10">
      <c r="B80" s="131"/>
      <c r="C80" s="132"/>
      <c r="D80" s="132" t="s">
        <v>289</v>
      </c>
      <c r="E80" s="138">
        <v>0</v>
      </c>
      <c r="F80" s="138">
        <v>0</v>
      </c>
      <c r="G80" s="138">
        <v>0</v>
      </c>
      <c r="H80" s="138">
        <f t="shared" si="17"/>
        <v>0</v>
      </c>
      <c r="I80" s="280">
        <v>0</v>
      </c>
      <c r="J80" s="139">
        <f t="shared" si="18"/>
        <v>0</v>
      </c>
    </row>
    <row r="81" spans="2:10">
      <c r="B81" s="131"/>
      <c r="C81" s="132"/>
      <c r="D81" s="132" t="s">
        <v>290</v>
      </c>
      <c r="E81" s="138">
        <v>0</v>
      </c>
      <c r="F81" s="138">
        <v>0</v>
      </c>
      <c r="G81" s="138">
        <v>0</v>
      </c>
      <c r="H81" s="138">
        <f t="shared" si="17"/>
        <v>0</v>
      </c>
      <c r="I81" s="280">
        <v>0</v>
      </c>
      <c r="J81" s="139">
        <f t="shared" si="18"/>
        <v>0</v>
      </c>
    </row>
    <row r="82" spans="2:10">
      <c r="B82" s="131"/>
      <c r="C82" s="132"/>
      <c r="D82" s="132" t="s">
        <v>291</v>
      </c>
      <c r="E82" s="138">
        <v>0</v>
      </c>
      <c r="F82" s="138">
        <v>0</v>
      </c>
      <c r="G82" s="138">
        <v>0</v>
      </c>
      <c r="H82" s="138">
        <f t="shared" si="17"/>
        <v>0</v>
      </c>
      <c r="I82" s="280">
        <v>0</v>
      </c>
      <c r="J82" s="139">
        <f t="shared" si="18"/>
        <v>0</v>
      </c>
    </row>
    <row r="83" spans="2:10">
      <c r="B83" s="131"/>
      <c r="C83" s="132"/>
      <c r="D83" s="132"/>
      <c r="E83" s="137"/>
      <c r="F83" s="137"/>
      <c r="G83" s="137"/>
      <c r="H83" s="138">
        <f t="shared" si="17"/>
        <v>0</v>
      </c>
      <c r="I83" s="281"/>
      <c r="J83" s="141"/>
    </row>
    <row r="84" spans="2:10">
      <c r="B84" s="131"/>
      <c r="C84" s="132"/>
      <c r="D84" s="135" t="s">
        <v>292</v>
      </c>
      <c r="E84" s="140">
        <f t="shared" ref="E84:J84" si="19">SUM(E85:E96)</f>
        <v>180000</v>
      </c>
      <c r="F84" s="140">
        <f t="shared" si="19"/>
        <v>222019.69</v>
      </c>
      <c r="G84" s="140">
        <f>SUM(G85:G96)</f>
        <v>0</v>
      </c>
      <c r="H84" s="140">
        <f t="shared" si="19"/>
        <v>402019.69</v>
      </c>
      <c r="I84" s="279">
        <f>SUM(I85:I96)</f>
        <v>402019.69</v>
      </c>
      <c r="J84" s="140">
        <f t="shared" si="19"/>
        <v>0</v>
      </c>
    </row>
    <row r="85" spans="2:10">
      <c r="B85" s="131"/>
      <c r="C85" s="132"/>
      <c r="D85" s="132" t="s">
        <v>293</v>
      </c>
      <c r="E85" s="138">
        <v>0</v>
      </c>
      <c r="F85" s="138">
        <v>0</v>
      </c>
      <c r="G85" s="138">
        <v>0</v>
      </c>
      <c r="H85" s="138">
        <f t="shared" ref="H85:H103" si="20">E85+F85+G85</f>
        <v>0</v>
      </c>
      <c r="I85" s="280">
        <v>0</v>
      </c>
      <c r="J85" s="139">
        <f t="shared" ref="J85:J96" si="21">H85-I85</f>
        <v>0</v>
      </c>
    </row>
    <row r="86" spans="2:10">
      <c r="B86" s="131"/>
      <c r="C86" s="132"/>
      <c r="D86" s="132" t="s">
        <v>294</v>
      </c>
      <c r="E86" s="138">
        <v>0</v>
      </c>
      <c r="F86" s="138">
        <v>16500</v>
      </c>
      <c r="G86" s="138">
        <v>0</v>
      </c>
      <c r="H86" s="138">
        <f t="shared" si="20"/>
        <v>16500</v>
      </c>
      <c r="I86" s="280">
        <v>16500</v>
      </c>
      <c r="J86" s="139">
        <f t="shared" si="21"/>
        <v>0</v>
      </c>
    </row>
    <row r="87" spans="2:10">
      <c r="B87" s="131"/>
      <c r="C87" s="132"/>
      <c r="D87" s="132" t="s">
        <v>295</v>
      </c>
      <c r="E87" s="138">
        <v>30000</v>
      </c>
      <c r="F87" s="138">
        <v>92777.5</v>
      </c>
      <c r="G87" s="138">
        <v>0</v>
      </c>
      <c r="H87" s="138">
        <f t="shared" si="20"/>
        <v>122777.5</v>
      </c>
      <c r="I87" s="280">
        <v>122777.5</v>
      </c>
      <c r="J87" s="139">
        <f t="shared" si="21"/>
        <v>0</v>
      </c>
    </row>
    <row r="88" spans="2:10">
      <c r="B88" s="131"/>
      <c r="C88" s="132"/>
      <c r="D88" s="132" t="s">
        <v>296</v>
      </c>
      <c r="E88" s="138">
        <v>0</v>
      </c>
      <c r="F88" s="138">
        <v>56375.13</v>
      </c>
      <c r="G88" s="138">
        <v>0</v>
      </c>
      <c r="H88" s="138">
        <f t="shared" si="20"/>
        <v>56375.13</v>
      </c>
      <c r="I88" s="280">
        <v>56375.13</v>
      </c>
      <c r="J88" s="139">
        <f t="shared" si="21"/>
        <v>0</v>
      </c>
    </row>
    <row r="89" spans="2:10" ht="38.25">
      <c r="B89" s="131"/>
      <c r="C89" s="132"/>
      <c r="D89" s="132" t="s">
        <v>297</v>
      </c>
      <c r="E89" s="138">
        <v>0</v>
      </c>
      <c r="F89" s="138">
        <v>0</v>
      </c>
      <c r="G89" s="138">
        <v>0</v>
      </c>
      <c r="H89" s="138">
        <f t="shared" si="20"/>
        <v>0</v>
      </c>
      <c r="I89" s="280">
        <v>0</v>
      </c>
      <c r="J89" s="139">
        <f t="shared" si="21"/>
        <v>0</v>
      </c>
    </row>
    <row r="90" spans="2:10" ht="38.25">
      <c r="B90" s="131"/>
      <c r="C90" s="132"/>
      <c r="D90" s="132" t="s">
        <v>298</v>
      </c>
      <c r="E90" s="138">
        <v>0</v>
      </c>
      <c r="F90" s="138">
        <v>0</v>
      </c>
      <c r="G90" s="138">
        <v>0</v>
      </c>
      <c r="H90" s="138">
        <f t="shared" si="20"/>
        <v>0</v>
      </c>
      <c r="I90" s="280">
        <v>0</v>
      </c>
      <c r="J90" s="139">
        <f t="shared" si="21"/>
        <v>0</v>
      </c>
    </row>
    <row r="91" spans="2:10" ht="38.25">
      <c r="B91" s="131"/>
      <c r="C91" s="132"/>
      <c r="D91" s="132" t="s">
        <v>299</v>
      </c>
      <c r="E91" s="138">
        <v>0</v>
      </c>
      <c r="F91" s="138">
        <v>0</v>
      </c>
      <c r="G91" s="138">
        <v>0</v>
      </c>
      <c r="H91" s="138">
        <f t="shared" si="20"/>
        <v>0</v>
      </c>
      <c r="I91" s="280">
        <v>0</v>
      </c>
      <c r="J91" s="139">
        <f t="shared" si="21"/>
        <v>0</v>
      </c>
    </row>
    <row r="92" spans="2:10" ht="38.25">
      <c r="B92" s="131"/>
      <c r="C92" s="132"/>
      <c r="D92" s="132" t="s">
        <v>300</v>
      </c>
      <c r="E92" s="138">
        <v>0</v>
      </c>
      <c r="F92" s="138">
        <v>0</v>
      </c>
      <c r="G92" s="138">
        <v>0</v>
      </c>
      <c r="H92" s="138">
        <f t="shared" si="20"/>
        <v>0</v>
      </c>
      <c r="I92" s="280">
        <v>0</v>
      </c>
      <c r="J92" s="139">
        <f t="shared" si="21"/>
        <v>0</v>
      </c>
    </row>
    <row r="93" spans="2:10" ht="38.25">
      <c r="B93" s="131"/>
      <c r="C93" s="132"/>
      <c r="D93" s="132" t="s">
        <v>301</v>
      </c>
      <c r="E93" s="138">
        <v>0</v>
      </c>
      <c r="F93" s="138">
        <v>0</v>
      </c>
      <c r="G93" s="138">
        <v>0</v>
      </c>
      <c r="H93" s="138">
        <f t="shared" si="20"/>
        <v>0</v>
      </c>
      <c r="I93" s="280">
        <v>0</v>
      </c>
      <c r="J93" s="139">
        <f t="shared" si="21"/>
        <v>0</v>
      </c>
    </row>
    <row r="94" spans="2:10">
      <c r="B94" s="131"/>
      <c r="C94" s="132"/>
      <c r="D94" s="132" t="s">
        <v>302</v>
      </c>
      <c r="E94" s="138">
        <v>150000</v>
      </c>
      <c r="F94" s="138">
        <v>56367.06</v>
      </c>
      <c r="G94" s="138">
        <v>0</v>
      </c>
      <c r="H94" s="138">
        <f t="shared" si="20"/>
        <v>206367.06</v>
      </c>
      <c r="I94" s="280">
        <v>206367.06</v>
      </c>
      <c r="J94" s="139">
        <f t="shared" si="21"/>
        <v>0</v>
      </c>
    </row>
    <row r="95" spans="2:10" ht="25.5">
      <c r="B95" s="131"/>
      <c r="C95" s="132"/>
      <c r="D95" s="132" t="s">
        <v>303</v>
      </c>
      <c r="E95" s="138">
        <v>0</v>
      </c>
      <c r="F95" s="138">
        <v>0</v>
      </c>
      <c r="G95" s="138">
        <v>0</v>
      </c>
      <c r="H95" s="138">
        <f t="shared" si="20"/>
        <v>0</v>
      </c>
      <c r="I95" s="280">
        <v>0</v>
      </c>
      <c r="J95" s="139">
        <f t="shared" si="21"/>
        <v>0</v>
      </c>
    </row>
    <row r="96" spans="2:10">
      <c r="B96" s="131"/>
      <c r="C96" s="132"/>
      <c r="D96" s="132" t="s">
        <v>304</v>
      </c>
      <c r="E96" s="138">
        <v>0</v>
      </c>
      <c r="F96" s="138">
        <v>0</v>
      </c>
      <c r="G96" s="138">
        <v>0</v>
      </c>
      <c r="H96" s="138">
        <f t="shared" si="20"/>
        <v>0</v>
      </c>
      <c r="I96" s="280">
        <v>0</v>
      </c>
      <c r="J96" s="139">
        <f t="shared" si="21"/>
        <v>0</v>
      </c>
    </row>
    <row r="97" spans="2:10">
      <c r="B97" s="131"/>
      <c r="C97" s="132"/>
      <c r="D97" s="132"/>
      <c r="E97" s="137"/>
      <c r="F97" s="137"/>
      <c r="G97" s="137"/>
      <c r="H97" s="138">
        <f t="shared" si="20"/>
        <v>0</v>
      </c>
      <c r="I97" s="282"/>
      <c r="J97" s="137"/>
    </row>
    <row r="98" spans="2:10" ht="38.25">
      <c r="B98" s="131"/>
      <c r="C98" s="132"/>
      <c r="D98" s="135" t="s">
        <v>305</v>
      </c>
      <c r="E98" s="140">
        <f t="shared" ref="E98:J98" si="22">SUM(E99:E103)</f>
        <v>650000</v>
      </c>
      <c r="F98" s="140">
        <f t="shared" si="22"/>
        <v>40040.65</v>
      </c>
      <c r="G98" s="140">
        <f>SUM(G99:G103)</f>
        <v>-414.31</v>
      </c>
      <c r="H98" s="138">
        <f t="shared" si="20"/>
        <v>689626.34</v>
      </c>
      <c r="I98" s="279">
        <f>SUM(I99:I103)</f>
        <v>689626.34</v>
      </c>
      <c r="J98" s="140">
        <f t="shared" si="22"/>
        <v>0</v>
      </c>
    </row>
    <row r="99" spans="2:10">
      <c r="B99" s="131"/>
      <c r="C99" s="132"/>
      <c r="D99" s="132" t="s">
        <v>306</v>
      </c>
      <c r="E99" s="138">
        <v>600000</v>
      </c>
      <c r="F99" s="138">
        <v>0</v>
      </c>
      <c r="G99" s="138">
        <v>-414.31</v>
      </c>
      <c r="H99" s="138">
        <f t="shared" si="20"/>
        <v>599585.68999999994</v>
      </c>
      <c r="I99" s="280">
        <v>599585.68999999994</v>
      </c>
      <c r="J99" s="139">
        <f>H99-I99</f>
        <v>0</v>
      </c>
    </row>
    <row r="100" spans="2:10" ht="25.5">
      <c r="B100" s="131"/>
      <c r="C100" s="132"/>
      <c r="D100" s="132" t="s">
        <v>307</v>
      </c>
      <c r="E100" s="138">
        <v>50000</v>
      </c>
      <c r="F100" s="138">
        <v>7072.8</v>
      </c>
      <c r="G100" s="138">
        <v>0</v>
      </c>
      <c r="H100" s="138">
        <f t="shared" si="20"/>
        <v>57072.800000000003</v>
      </c>
      <c r="I100" s="280">
        <v>57072.800000000003</v>
      </c>
      <c r="J100" s="139">
        <f>H100-I100</f>
        <v>0</v>
      </c>
    </row>
    <row r="101" spans="2:10">
      <c r="B101" s="131"/>
      <c r="C101" s="132"/>
      <c r="D101" s="132" t="s">
        <v>308</v>
      </c>
      <c r="E101" s="138">
        <v>0</v>
      </c>
      <c r="F101" s="138">
        <v>32967.85</v>
      </c>
      <c r="G101" s="138">
        <v>0</v>
      </c>
      <c r="H101" s="138">
        <f t="shared" si="20"/>
        <v>32967.85</v>
      </c>
      <c r="I101" s="280">
        <v>32967.85</v>
      </c>
      <c r="J101" s="139">
        <f>H101-I101</f>
        <v>0</v>
      </c>
    </row>
    <row r="102" spans="2:10">
      <c r="B102" s="131"/>
      <c r="C102" s="132"/>
      <c r="D102" s="132" t="s">
        <v>309</v>
      </c>
      <c r="E102" s="138">
        <v>0</v>
      </c>
      <c r="F102" s="138">
        <v>0</v>
      </c>
      <c r="G102" s="138">
        <v>0</v>
      </c>
      <c r="H102" s="138">
        <f t="shared" si="20"/>
        <v>0</v>
      </c>
      <c r="I102" s="280">
        <v>0</v>
      </c>
      <c r="J102" s="139">
        <f>H102-I102</f>
        <v>0</v>
      </c>
    </row>
    <row r="103" spans="2:10">
      <c r="B103" s="131"/>
      <c r="C103" s="132"/>
      <c r="D103" s="132" t="s">
        <v>310</v>
      </c>
      <c r="E103" s="138">
        <v>0</v>
      </c>
      <c r="F103" s="138">
        <v>0</v>
      </c>
      <c r="G103" s="138">
        <v>0</v>
      </c>
      <c r="H103" s="138">
        <f t="shared" si="20"/>
        <v>0</v>
      </c>
      <c r="I103" s="280">
        <v>0</v>
      </c>
      <c r="J103" s="139">
        <f>H103-I103</f>
        <v>0</v>
      </c>
    </row>
    <row r="104" spans="2:10">
      <c r="B104" s="131"/>
      <c r="C104" s="132"/>
      <c r="D104" s="132"/>
      <c r="E104" s="137"/>
      <c r="F104" s="137"/>
      <c r="G104" s="137"/>
      <c r="H104" s="137"/>
      <c r="I104" s="282"/>
      <c r="J104" s="137"/>
    </row>
    <row r="105" spans="2:10" ht="51">
      <c r="B105" s="131"/>
      <c r="C105" s="132"/>
      <c r="D105" s="135" t="s">
        <v>311</v>
      </c>
      <c r="E105" s="140">
        <f t="shared" ref="E105:J105" si="23">SUM(E106:E123)</f>
        <v>350000</v>
      </c>
      <c r="F105" s="140">
        <f t="shared" si="23"/>
        <v>53090.57</v>
      </c>
      <c r="G105" s="140">
        <f>SUM(G106:G123)</f>
        <v>-57971.4</v>
      </c>
      <c r="H105" s="138">
        <f t="shared" ref="H105:H140" si="24">E105+F105+G105</f>
        <v>345119.17</v>
      </c>
      <c r="I105" s="279">
        <f>SUM(I106:I123)</f>
        <v>345119.17</v>
      </c>
      <c r="J105" s="140">
        <f t="shared" si="23"/>
        <v>0</v>
      </c>
    </row>
    <row r="106" spans="2:10">
      <c r="B106" s="131"/>
      <c r="C106" s="132"/>
      <c r="D106" s="132" t="s">
        <v>312</v>
      </c>
      <c r="E106" s="138">
        <v>0</v>
      </c>
      <c r="F106" s="138">
        <v>0</v>
      </c>
      <c r="G106" s="138">
        <v>0</v>
      </c>
      <c r="H106" s="138">
        <f t="shared" si="24"/>
        <v>0</v>
      </c>
      <c r="I106" s="280">
        <v>0</v>
      </c>
      <c r="J106" s="139">
        <f t="shared" ref="J106:J123" si="25">H106-I106</f>
        <v>0</v>
      </c>
    </row>
    <row r="107" spans="2:10">
      <c r="B107" s="131"/>
      <c r="C107" s="132"/>
      <c r="D107" s="132" t="s">
        <v>313</v>
      </c>
      <c r="E107" s="138">
        <v>0</v>
      </c>
      <c r="F107" s="138">
        <v>0</v>
      </c>
      <c r="G107" s="138">
        <v>0</v>
      </c>
      <c r="H107" s="138">
        <f t="shared" si="24"/>
        <v>0</v>
      </c>
      <c r="I107" s="280">
        <v>0</v>
      </c>
      <c r="J107" s="139">
        <f t="shared" si="25"/>
        <v>0</v>
      </c>
    </row>
    <row r="108" spans="2:10">
      <c r="B108" s="131"/>
      <c r="C108" s="132"/>
      <c r="D108" s="132" t="s">
        <v>314</v>
      </c>
      <c r="E108" s="138">
        <v>100000</v>
      </c>
      <c r="F108" s="138">
        <v>49277.35</v>
      </c>
      <c r="G108" s="138">
        <v>0</v>
      </c>
      <c r="H108" s="138">
        <f t="shared" si="24"/>
        <v>149277.35</v>
      </c>
      <c r="I108" s="280">
        <v>149277.35</v>
      </c>
      <c r="J108" s="139">
        <f t="shared" si="25"/>
        <v>0</v>
      </c>
    </row>
    <row r="109" spans="2:10">
      <c r="B109" s="131"/>
      <c r="C109" s="132"/>
      <c r="D109" s="132" t="s">
        <v>315</v>
      </c>
      <c r="E109" s="138">
        <v>150000</v>
      </c>
      <c r="F109" s="138">
        <v>3813.22</v>
      </c>
      <c r="G109" s="138">
        <v>0</v>
      </c>
      <c r="H109" s="138">
        <f t="shared" si="24"/>
        <v>153813.22</v>
      </c>
      <c r="I109" s="280">
        <v>153813.22</v>
      </c>
      <c r="J109" s="139">
        <f t="shared" si="25"/>
        <v>0</v>
      </c>
    </row>
    <row r="110" spans="2:10">
      <c r="B110" s="131"/>
      <c r="C110" s="132"/>
      <c r="D110" s="132" t="s">
        <v>316</v>
      </c>
      <c r="E110" s="138">
        <v>0</v>
      </c>
      <c r="F110" s="138">
        <v>0</v>
      </c>
      <c r="G110" s="138">
        <v>0</v>
      </c>
      <c r="H110" s="138">
        <f t="shared" si="24"/>
        <v>0</v>
      </c>
      <c r="I110" s="280">
        <v>0</v>
      </c>
      <c r="J110" s="139">
        <f t="shared" si="25"/>
        <v>0</v>
      </c>
    </row>
    <row r="111" spans="2:10">
      <c r="B111" s="131"/>
      <c r="C111" s="132"/>
      <c r="D111" s="132" t="s">
        <v>317</v>
      </c>
      <c r="E111" s="138">
        <v>0</v>
      </c>
      <c r="F111" s="138">
        <v>0</v>
      </c>
      <c r="G111" s="138">
        <v>0</v>
      </c>
      <c r="H111" s="138">
        <f t="shared" si="24"/>
        <v>0</v>
      </c>
      <c r="I111" s="280">
        <v>0</v>
      </c>
      <c r="J111" s="139">
        <f t="shared" si="25"/>
        <v>0</v>
      </c>
    </row>
    <row r="112" spans="2:10">
      <c r="B112" s="131"/>
      <c r="C112" s="132"/>
      <c r="D112" s="132"/>
      <c r="E112" s="138">
        <v>0</v>
      </c>
      <c r="F112" s="138">
        <v>0</v>
      </c>
      <c r="G112" s="138">
        <v>0</v>
      </c>
      <c r="H112" s="138">
        <f t="shared" si="24"/>
        <v>0</v>
      </c>
      <c r="I112" s="280">
        <v>0</v>
      </c>
      <c r="J112" s="141"/>
    </row>
    <row r="113" spans="2:10">
      <c r="B113" s="131"/>
      <c r="C113" s="132"/>
      <c r="D113" s="132" t="s">
        <v>318</v>
      </c>
      <c r="E113" s="138">
        <v>100000</v>
      </c>
      <c r="F113" s="138">
        <v>0</v>
      </c>
      <c r="G113" s="138">
        <v>-57971.4</v>
      </c>
      <c r="H113" s="138">
        <f t="shared" si="24"/>
        <v>42028.6</v>
      </c>
      <c r="I113" s="280">
        <v>42028.6</v>
      </c>
      <c r="J113" s="139">
        <f t="shared" si="25"/>
        <v>0</v>
      </c>
    </row>
    <row r="114" spans="2:10">
      <c r="B114" s="131"/>
      <c r="C114" s="132"/>
      <c r="D114" s="132" t="s">
        <v>319</v>
      </c>
      <c r="E114" s="138">
        <v>0</v>
      </c>
      <c r="F114" s="138">
        <v>0</v>
      </c>
      <c r="G114" s="138">
        <v>0</v>
      </c>
      <c r="H114" s="138">
        <f t="shared" si="24"/>
        <v>0</v>
      </c>
      <c r="I114" s="280">
        <v>0</v>
      </c>
      <c r="J114" s="139">
        <f t="shared" si="25"/>
        <v>0</v>
      </c>
    </row>
    <row r="115" spans="2:10" ht="25.5">
      <c r="B115" s="131"/>
      <c r="C115" s="132"/>
      <c r="D115" s="132" t="s">
        <v>320</v>
      </c>
      <c r="E115" s="138">
        <v>0</v>
      </c>
      <c r="F115" s="138">
        <v>0</v>
      </c>
      <c r="G115" s="138">
        <v>0</v>
      </c>
      <c r="H115" s="138">
        <f t="shared" si="24"/>
        <v>0</v>
      </c>
      <c r="I115" s="280">
        <v>0</v>
      </c>
      <c r="J115" s="139">
        <f t="shared" si="25"/>
        <v>0</v>
      </c>
    </row>
    <row r="116" spans="2:10">
      <c r="B116" s="131"/>
      <c r="C116" s="132"/>
      <c r="D116" s="132" t="s">
        <v>321</v>
      </c>
      <c r="E116" s="138">
        <v>0</v>
      </c>
      <c r="F116" s="138">
        <v>0</v>
      </c>
      <c r="G116" s="138">
        <v>0</v>
      </c>
      <c r="H116" s="138">
        <f t="shared" si="24"/>
        <v>0</v>
      </c>
      <c r="I116" s="280">
        <v>0</v>
      </c>
      <c r="J116" s="139">
        <f t="shared" si="25"/>
        <v>0</v>
      </c>
    </row>
    <row r="117" spans="2:10">
      <c r="B117" s="131"/>
      <c r="C117" s="132"/>
      <c r="D117" s="132" t="s">
        <v>322</v>
      </c>
      <c r="E117" s="138">
        <v>0</v>
      </c>
      <c r="F117" s="138">
        <v>0</v>
      </c>
      <c r="G117" s="138">
        <v>0</v>
      </c>
      <c r="H117" s="138">
        <f t="shared" si="24"/>
        <v>0</v>
      </c>
      <c r="I117" s="280">
        <v>0</v>
      </c>
      <c r="J117" s="139">
        <f t="shared" si="25"/>
        <v>0</v>
      </c>
    </row>
    <row r="118" spans="2:10">
      <c r="B118" s="131"/>
      <c r="C118" s="132"/>
      <c r="D118" s="132" t="s">
        <v>323</v>
      </c>
      <c r="E118" s="138">
        <v>0</v>
      </c>
      <c r="F118" s="138">
        <v>0</v>
      </c>
      <c r="G118" s="138">
        <v>0</v>
      </c>
      <c r="H118" s="138">
        <f t="shared" si="24"/>
        <v>0</v>
      </c>
      <c r="I118" s="280">
        <v>0</v>
      </c>
      <c r="J118" s="139">
        <f t="shared" si="25"/>
        <v>0</v>
      </c>
    </row>
    <row r="119" spans="2:10">
      <c r="B119" s="131"/>
      <c r="C119" s="132"/>
      <c r="D119" s="132" t="s">
        <v>324</v>
      </c>
      <c r="E119" s="138">
        <v>0</v>
      </c>
      <c r="F119" s="138">
        <v>0</v>
      </c>
      <c r="G119" s="138">
        <v>0</v>
      </c>
      <c r="H119" s="138">
        <f t="shared" si="24"/>
        <v>0</v>
      </c>
      <c r="I119" s="280">
        <v>0</v>
      </c>
      <c r="J119" s="139">
        <f t="shared" si="25"/>
        <v>0</v>
      </c>
    </row>
    <row r="120" spans="2:10">
      <c r="B120" s="131"/>
      <c r="C120" s="132"/>
      <c r="D120" s="132" t="s">
        <v>325</v>
      </c>
      <c r="E120" s="138">
        <v>0</v>
      </c>
      <c r="F120" s="138">
        <v>0</v>
      </c>
      <c r="G120" s="138">
        <v>0</v>
      </c>
      <c r="H120" s="138">
        <f t="shared" si="24"/>
        <v>0</v>
      </c>
      <c r="I120" s="280">
        <v>0</v>
      </c>
      <c r="J120" s="139">
        <f t="shared" si="25"/>
        <v>0</v>
      </c>
    </row>
    <row r="121" spans="2:10">
      <c r="B121" s="131"/>
      <c r="C121" s="132"/>
      <c r="D121" s="132" t="s">
        <v>326</v>
      </c>
      <c r="E121" s="138">
        <v>0</v>
      </c>
      <c r="F121" s="138">
        <v>0</v>
      </c>
      <c r="G121" s="138">
        <v>0</v>
      </c>
      <c r="H121" s="138">
        <f t="shared" si="24"/>
        <v>0</v>
      </c>
      <c r="I121" s="280">
        <v>0</v>
      </c>
      <c r="J121" s="139">
        <f t="shared" si="25"/>
        <v>0</v>
      </c>
    </row>
    <row r="122" spans="2:10">
      <c r="B122" s="131"/>
      <c r="C122" s="132"/>
      <c r="D122" s="132" t="s">
        <v>327</v>
      </c>
      <c r="E122" s="138">
        <v>0</v>
      </c>
      <c r="F122" s="138">
        <v>0</v>
      </c>
      <c r="G122" s="138">
        <v>0</v>
      </c>
      <c r="H122" s="138">
        <f t="shared" si="24"/>
        <v>0</v>
      </c>
      <c r="I122" s="280">
        <v>0</v>
      </c>
      <c r="J122" s="139">
        <f t="shared" si="25"/>
        <v>0</v>
      </c>
    </row>
    <row r="123" spans="2:10">
      <c r="B123" s="131"/>
      <c r="C123" s="132"/>
      <c r="D123" s="132" t="s">
        <v>328</v>
      </c>
      <c r="E123" s="138">
        <v>0</v>
      </c>
      <c r="F123" s="138">
        <v>0</v>
      </c>
      <c r="G123" s="138">
        <v>0</v>
      </c>
      <c r="H123" s="138">
        <f t="shared" si="24"/>
        <v>0</v>
      </c>
      <c r="I123" s="280">
        <v>0</v>
      </c>
      <c r="J123" s="139">
        <f t="shared" si="25"/>
        <v>0</v>
      </c>
    </row>
    <row r="124" spans="2:10">
      <c r="B124" s="131"/>
      <c r="C124" s="132"/>
      <c r="D124" s="132"/>
      <c r="E124" s="137"/>
      <c r="F124" s="137"/>
      <c r="G124" s="137"/>
      <c r="H124" s="138"/>
      <c r="I124" s="282"/>
      <c r="J124" s="137"/>
    </row>
    <row r="125" spans="2:10" ht="25.5">
      <c r="B125" s="131"/>
      <c r="C125" s="132"/>
      <c r="D125" s="135" t="s">
        <v>329</v>
      </c>
      <c r="E125" s="140">
        <f t="shared" ref="E125:J125" si="26">SUM(E126:E134)</f>
        <v>730000</v>
      </c>
      <c r="F125" s="140">
        <f t="shared" si="26"/>
        <v>408965.75</v>
      </c>
      <c r="G125" s="140">
        <f>SUM(G126:G134)</f>
        <v>-25719.97</v>
      </c>
      <c r="H125" s="138">
        <f t="shared" si="24"/>
        <v>1113245.78</v>
      </c>
      <c r="I125" s="279">
        <f>SUM(I126:I134)</f>
        <v>1113245.78</v>
      </c>
      <c r="J125" s="140">
        <f t="shared" si="26"/>
        <v>0</v>
      </c>
    </row>
    <row r="126" spans="2:10" ht="25.5">
      <c r="B126" s="131"/>
      <c r="C126" s="132"/>
      <c r="D126" s="132" t="s">
        <v>330</v>
      </c>
      <c r="E126" s="138">
        <v>0</v>
      </c>
      <c r="F126" s="138">
        <v>0</v>
      </c>
      <c r="G126" s="138">
        <v>0</v>
      </c>
      <c r="H126" s="138">
        <f t="shared" si="24"/>
        <v>0</v>
      </c>
      <c r="I126" s="280">
        <v>0</v>
      </c>
      <c r="J126" s="139">
        <f t="shared" ref="J126:J135" si="27">H126-I126</f>
        <v>0</v>
      </c>
    </row>
    <row r="127" spans="2:10" ht="25.5">
      <c r="B127" s="131"/>
      <c r="C127" s="132"/>
      <c r="D127" s="132" t="s">
        <v>523</v>
      </c>
      <c r="E127" s="138">
        <v>50000</v>
      </c>
      <c r="F127" s="138">
        <v>0</v>
      </c>
      <c r="G127" s="138">
        <v>-25719.97</v>
      </c>
      <c r="H127" s="138">
        <f t="shared" si="24"/>
        <v>24280.03</v>
      </c>
      <c r="I127" s="280">
        <v>24280.03</v>
      </c>
      <c r="J127" s="139">
        <f t="shared" si="27"/>
        <v>0</v>
      </c>
    </row>
    <row r="128" spans="2:10" ht="25.5">
      <c r="B128" s="131"/>
      <c r="C128" s="132"/>
      <c r="D128" s="132" t="s">
        <v>331</v>
      </c>
      <c r="E128" s="138">
        <v>80000</v>
      </c>
      <c r="F128" s="138">
        <v>4124.8</v>
      </c>
      <c r="G128" s="138">
        <v>0</v>
      </c>
      <c r="H128" s="138">
        <f t="shared" si="24"/>
        <v>84124.800000000003</v>
      </c>
      <c r="I128" s="280">
        <v>84124.800000000003</v>
      </c>
      <c r="J128" s="139">
        <f t="shared" si="27"/>
        <v>0</v>
      </c>
    </row>
    <row r="129" spans="2:10">
      <c r="B129" s="131"/>
      <c r="C129" s="132"/>
      <c r="D129" s="132" t="s">
        <v>332</v>
      </c>
      <c r="E129" s="138">
        <v>100000</v>
      </c>
      <c r="F129" s="138">
        <v>127915.44</v>
      </c>
      <c r="G129" s="138">
        <v>0</v>
      </c>
      <c r="H129" s="138">
        <f t="shared" si="24"/>
        <v>227915.44</v>
      </c>
      <c r="I129" s="280">
        <v>227915.44</v>
      </c>
      <c r="J129" s="139">
        <f t="shared" si="27"/>
        <v>0</v>
      </c>
    </row>
    <row r="130" spans="2:10" ht="25.5">
      <c r="B130" s="131"/>
      <c r="C130" s="132"/>
      <c r="D130" s="132" t="s">
        <v>526</v>
      </c>
      <c r="E130" s="138">
        <v>0</v>
      </c>
      <c r="F130" s="138">
        <v>0</v>
      </c>
      <c r="G130" s="138">
        <v>0</v>
      </c>
      <c r="H130" s="138">
        <f t="shared" si="24"/>
        <v>0</v>
      </c>
      <c r="I130" s="280">
        <v>0</v>
      </c>
      <c r="J130" s="139">
        <f t="shared" si="27"/>
        <v>0</v>
      </c>
    </row>
    <row r="131" spans="2:10" ht="25.5">
      <c r="B131" s="131"/>
      <c r="C131" s="132"/>
      <c r="D131" s="132" t="s">
        <v>333</v>
      </c>
      <c r="E131" s="138">
        <v>0</v>
      </c>
      <c r="F131" s="138">
        <v>0</v>
      </c>
      <c r="G131" s="138">
        <v>0</v>
      </c>
      <c r="H131" s="138">
        <f t="shared" si="24"/>
        <v>0</v>
      </c>
      <c r="I131" s="280">
        <v>0</v>
      </c>
      <c r="J131" s="139">
        <f t="shared" si="27"/>
        <v>0</v>
      </c>
    </row>
    <row r="132" spans="2:10" ht="25.5">
      <c r="B132" s="131"/>
      <c r="C132" s="132"/>
      <c r="D132" s="132" t="s">
        <v>334</v>
      </c>
      <c r="E132" s="138">
        <v>500000</v>
      </c>
      <c r="F132" s="138">
        <v>276925.51</v>
      </c>
      <c r="G132" s="138">
        <v>0</v>
      </c>
      <c r="H132" s="138">
        <f t="shared" si="24"/>
        <v>776925.51</v>
      </c>
      <c r="I132" s="280">
        <v>776925.51</v>
      </c>
      <c r="J132" s="139">
        <f t="shared" si="27"/>
        <v>0</v>
      </c>
    </row>
    <row r="133" spans="2:10" ht="25.5">
      <c r="B133" s="131"/>
      <c r="C133" s="132"/>
      <c r="D133" s="132" t="s">
        <v>335</v>
      </c>
      <c r="E133" s="138">
        <v>0</v>
      </c>
      <c r="F133" s="138">
        <v>0</v>
      </c>
      <c r="G133" s="138">
        <v>0</v>
      </c>
      <c r="H133" s="138">
        <f t="shared" si="24"/>
        <v>0</v>
      </c>
      <c r="I133" s="280">
        <v>0</v>
      </c>
      <c r="J133" s="139">
        <f t="shared" si="27"/>
        <v>0</v>
      </c>
    </row>
    <row r="134" spans="2:10" ht="25.5">
      <c r="B134" s="131"/>
      <c r="C134" s="132"/>
      <c r="D134" s="132" t="s">
        <v>336</v>
      </c>
      <c r="E134" s="138">
        <v>0</v>
      </c>
      <c r="F134" s="138">
        <v>0</v>
      </c>
      <c r="G134" s="138">
        <v>0</v>
      </c>
      <c r="H134" s="138">
        <f t="shared" si="24"/>
        <v>0</v>
      </c>
      <c r="I134" s="280">
        <v>0</v>
      </c>
      <c r="J134" s="139">
        <f t="shared" si="27"/>
        <v>0</v>
      </c>
    </row>
    <row r="135" spans="2:10">
      <c r="B135" s="131"/>
      <c r="C135" s="132"/>
      <c r="D135" s="132"/>
      <c r="E135" s="137"/>
      <c r="F135" s="137"/>
      <c r="G135" s="137"/>
      <c r="H135" s="138"/>
      <c r="I135" s="280"/>
      <c r="J135" s="139">
        <f t="shared" si="27"/>
        <v>0</v>
      </c>
    </row>
    <row r="136" spans="2:10" ht="25.5">
      <c r="B136" s="131"/>
      <c r="C136" s="132"/>
      <c r="D136" s="135" t="s">
        <v>337</v>
      </c>
      <c r="E136" s="140">
        <f t="shared" ref="E136:J136" si="28">SUM(E137:E140)</f>
        <v>0</v>
      </c>
      <c r="F136" s="140">
        <f t="shared" si="28"/>
        <v>124806.69999999998</v>
      </c>
      <c r="G136" s="140">
        <f>SUM(G137:G140)</f>
        <v>0</v>
      </c>
      <c r="H136" s="138">
        <f t="shared" si="24"/>
        <v>124806.69999999998</v>
      </c>
      <c r="I136" s="279">
        <f>SUM(I137:I140)</f>
        <v>124806.69999999998</v>
      </c>
      <c r="J136" s="140">
        <f t="shared" si="28"/>
        <v>0</v>
      </c>
    </row>
    <row r="137" spans="2:10" ht="51">
      <c r="B137" s="131"/>
      <c r="C137" s="132"/>
      <c r="D137" s="132" t="s">
        <v>338</v>
      </c>
      <c r="E137" s="138">
        <v>0</v>
      </c>
      <c r="F137" s="138">
        <v>74043.7</v>
      </c>
      <c r="G137" s="138">
        <v>0</v>
      </c>
      <c r="H137" s="138">
        <f t="shared" si="24"/>
        <v>74043.7</v>
      </c>
      <c r="I137" s="280">
        <f>909.44+73134.26</f>
        <v>74043.7</v>
      </c>
      <c r="J137" s="139">
        <f>H137-I137</f>
        <v>0</v>
      </c>
    </row>
    <row r="138" spans="2:10" ht="25.5">
      <c r="B138" s="131"/>
      <c r="C138" s="132"/>
      <c r="D138" s="132" t="s">
        <v>339</v>
      </c>
      <c r="E138" s="138">
        <v>0</v>
      </c>
      <c r="F138" s="138">
        <v>29952.6</v>
      </c>
      <c r="G138" s="138">
        <v>0</v>
      </c>
      <c r="H138" s="138">
        <f t="shared" si="24"/>
        <v>29952.6</v>
      </c>
      <c r="I138" s="280">
        <v>29952.6</v>
      </c>
      <c r="J138" s="139">
        <f>H138-I138</f>
        <v>0</v>
      </c>
    </row>
    <row r="139" spans="2:10" ht="38.25">
      <c r="B139" s="131"/>
      <c r="C139" s="132"/>
      <c r="D139" s="132" t="s">
        <v>340</v>
      </c>
      <c r="E139" s="138">
        <v>0</v>
      </c>
      <c r="F139" s="138">
        <v>0</v>
      </c>
      <c r="G139" s="138">
        <v>0</v>
      </c>
      <c r="H139" s="138">
        <f t="shared" si="24"/>
        <v>0</v>
      </c>
      <c r="I139" s="280">
        <v>0</v>
      </c>
      <c r="J139" s="139">
        <f>H139-I139</f>
        <v>0</v>
      </c>
    </row>
    <row r="140" spans="2:10" ht="25.5">
      <c r="B140" s="131"/>
      <c r="C140" s="132"/>
      <c r="D140" s="132" t="s">
        <v>341</v>
      </c>
      <c r="E140" s="138">
        <v>0</v>
      </c>
      <c r="F140" s="138">
        <v>20810.400000000001</v>
      </c>
      <c r="G140" s="138">
        <v>0</v>
      </c>
      <c r="H140" s="138">
        <f t="shared" si="24"/>
        <v>20810.400000000001</v>
      </c>
      <c r="I140" s="280">
        <v>20810.400000000001</v>
      </c>
      <c r="J140" s="139">
        <f>H140-I140</f>
        <v>0</v>
      </c>
    </row>
    <row r="141" spans="2:10">
      <c r="B141" s="131"/>
      <c r="C141" s="132"/>
      <c r="D141" s="132"/>
      <c r="E141" s="137"/>
      <c r="F141" s="137"/>
      <c r="G141" s="137"/>
      <c r="H141" s="138"/>
      <c r="I141" s="282"/>
      <c r="J141" s="137"/>
    </row>
    <row r="142" spans="2:10">
      <c r="B142" s="131"/>
      <c r="C142" s="132"/>
      <c r="D142" s="135" t="s">
        <v>342</v>
      </c>
      <c r="E142" s="140">
        <f t="shared" ref="E142:J142" si="29">SUM(E143:E148)</f>
        <v>1000000</v>
      </c>
      <c r="F142" s="140">
        <f t="shared" si="29"/>
        <v>0</v>
      </c>
      <c r="G142" s="140">
        <f t="shared" si="29"/>
        <v>-264742.68</v>
      </c>
      <c r="H142" s="140">
        <f t="shared" si="29"/>
        <v>735257.32000000007</v>
      </c>
      <c r="I142" s="279">
        <f>SUM(I143:I148)</f>
        <v>735257.32</v>
      </c>
      <c r="J142" s="140">
        <f t="shared" si="29"/>
        <v>0</v>
      </c>
    </row>
    <row r="143" spans="2:10">
      <c r="B143" s="131"/>
      <c r="C143" s="132"/>
      <c r="D143" s="132" t="s">
        <v>343</v>
      </c>
      <c r="E143" s="138">
        <v>1000000</v>
      </c>
      <c r="F143" s="138">
        <v>0</v>
      </c>
      <c r="G143" s="138">
        <v>-264742.68</v>
      </c>
      <c r="H143" s="138">
        <f t="shared" ref="H143:H149" si="30">E143+F143+G143</f>
        <v>735257.32000000007</v>
      </c>
      <c r="I143" s="280">
        <v>735257.32</v>
      </c>
      <c r="J143" s="139">
        <f t="shared" ref="J143:J148" si="31">H143-I143</f>
        <v>0</v>
      </c>
    </row>
    <row r="144" spans="2:10">
      <c r="B144" s="131"/>
      <c r="C144" s="132"/>
      <c r="D144" s="132" t="s">
        <v>344</v>
      </c>
      <c r="E144" s="138">
        <v>0</v>
      </c>
      <c r="F144" s="138">
        <v>0</v>
      </c>
      <c r="G144" s="138">
        <v>0</v>
      </c>
      <c r="H144" s="138">
        <f t="shared" si="30"/>
        <v>0</v>
      </c>
      <c r="I144" s="280">
        <v>0</v>
      </c>
      <c r="J144" s="139">
        <f t="shared" si="31"/>
        <v>0</v>
      </c>
    </row>
    <row r="145" spans="2:10">
      <c r="B145" s="131"/>
      <c r="C145" s="132"/>
      <c r="D145" s="132"/>
      <c r="E145" s="138">
        <v>0</v>
      </c>
      <c r="F145" s="138">
        <v>0</v>
      </c>
      <c r="G145" s="138">
        <v>0</v>
      </c>
      <c r="H145" s="138">
        <f t="shared" si="30"/>
        <v>0</v>
      </c>
      <c r="I145" s="280">
        <v>0</v>
      </c>
      <c r="J145" s="141"/>
    </row>
    <row r="146" spans="2:10" ht="25.5">
      <c r="B146" s="131"/>
      <c r="C146" s="132"/>
      <c r="D146" s="132" t="s">
        <v>345</v>
      </c>
      <c r="E146" s="138">
        <v>0</v>
      </c>
      <c r="F146" s="138">
        <v>0</v>
      </c>
      <c r="G146" s="138">
        <v>0</v>
      </c>
      <c r="H146" s="138">
        <f t="shared" si="30"/>
        <v>0</v>
      </c>
      <c r="I146" s="280">
        <v>0</v>
      </c>
      <c r="J146" s="139">
        <f t="shared" si="31"/>
        <v>0</v>
      </c>
    </row>
    <row r="147" spans="2:10">
      <c r="B147" s="131"/>
      <c r="C147" s="132"/>
      <c r="D147" s="132" t="s">
        <v>346</v>
      </c>
      <c r="E147" s="138">
        <v>0</v>
      </c>
      <c r="F147" s="138">
        <v>0</v>
      </c>
      <c r="G147" s="138">
        <v>0</v>
      </c>
      <c r="H147" s="138">
        <f t="shared" si="30"/>
        <v>0</v>
      </c>
      <c r="I147" s="280">
        <v>0</v>
      </c>
      <c r="J147" s="139">
        <f t="shared" si="31"/>
        <v>0</v>
      </c>
    </row>
    <row r="148" spans="2:10">
      <c r="B148" s="131"/>
      <c r="C148" s="132"/>
      <c r="D148" s="132" t="s">
        <v>347</v>
      </c>
      <c r="E148" s="138">
        <v>0</v>
      </c>
      <c r="F148" s="138">
        <v>0</v>
      </c>
      <c r="G148" s="138">
        <v>0</v>
      </c>
      <c r="H148" s="138">
        <f t="shared" si="30"/>
        <v>0</v>
      </c>
      <c r="I148" s="280">
        <v>0</v>
      </c>
      <c r="J148" s="139">
        <f t="shared" si="31"/>
        <v>0</v>
      </c>
    </row>
    <row r="149" spans="2:10">
      <c r="B149" s="131"/>
      <c r="C149" s="132"/>
      <c r="D149" s="132"/>
      <c r="E149" s="138">
        <v>0</v>
      </c>
      <c r="F149" s="138">
        <v>0</v>
      </c>
      <c r="G149" s="138">
        <v>0</v>
      </c>
      <c r="H149" s="138">
        <f t="shared" si="30"/>
        <v>0</v>
      </c>
      <c r="I149" s="282"/>
      <c r="J149" s="137"/>
    </row>
    <row r="150" spans="2:10">
      <c r="B150" s="131"/>
      <c r="C150" s="132"/>
      <c r="D150" s="135" t="s">
        <v>348</v>
      </c>
      <c r="E150" s="140">
        <f t="shared" ref="E150:J150" si="32">SUM(E151:E170)</f>
        <v>4797313.6500000004</v>
      </c>
      <c r="F150" s="140">
        <f t="shared" si="32"/>
        <v>277591.99</v>
      </c>
      <c r="G150" s="140">
        <f>SUM(G151:G170)</f>
        <v>0</v>
      </c>
      <c r="H150" s="140">
        <f t="shared" si="32"/>
        <v>5074905.6400000006</v>
      </c>
      <c r="I150" s="279">
        <f>SUM(I151:I170)</f>
        <v>5074905.6400000006</v>
      </c>
      <c r="J150" s="140">
        <f t="shared" si="32"/>
        <v>0</v>
      </c>
    </row>
    <row r="151" spans="2:10">
      <c r="B151" s="131"/>
      <c r="C151" s="132"/>
      <c r="D151" s="132" t="s">
        <v>349</v>
      </c>
      <c r="E151" s="138">
        <v>0</v>
      </c>
      <c r="F151" s="138">
        <v>0</v>
      </c>
      <c r="G151" s="138">
        <v>0</v>
      </c>
      <c r="H151" s="138">
        <f t="shared" ref="H151:H176" si="33">E151+F151+G151</f>
        <v>0</v>
      </c>
      <c r="I151" s="280">
        <v>0</v>
      </c>
      <c r="J151" s="139">
        <f t="shared" ref="J151:J170" si="34">H151-I151</f>
        <v>0</v>
      </c>
    </row>
    <row r="152" spans="2:10" ht="25.5">
      <c r="B152" s="131"/>
      <c r="C152" s="132"/>
      <c r="D152" s="132" t="s">
        <v>350</v>
      </c>
      <c r="E152" s="138">
        <v>0</v>
      </c>
      <c r="F152" s="138">
        <v>0</v>
      </c>
      <c r="G152" s="138">
        <v>0</v>
      </c>
      <c r="H152" s="138">
        <f t="shared" si="33"/>
        <v>0</v>
      </c>
      <c r="I152" s="280">
        <v>0</v>
      </c>
      <c r="J152" s="139">
        <f t="shared" si="34"/>
        <v>0</v>
      </c>
    </row>
    <row r="153" spans="2:10">
      <c r="B153" s="131"/>
      <c r="C153" s="132"/>
      <c r="D153" s="132" t="s">
        <v>351</v>
      </c>
      <c r="E153" s="138">
        <v>4487313.6500000004</v>
      </c>
      <c r="F153" s="138">
        <v>188250.67</v>
      </c>
      <c r="G153" s="138">
        <v>0</v>
      </c>
      <c r="H153" s="138">
        <f t="shared" si="33"/>
        <v>4675564.32</v>
      </c>
      <c r="I153" s="280">
        <v>4675564.32</v>
      </c>
      <c r="J153" s="139">
        <f t="shared" si="34"/>
        <v>0</v>
      </c>
    </row>
    <row r="154" spans="2:10">
      <c r="B154" s="131"/>
      <c r="C154" s="132"/>
      <c r="D154" s="132" t="s">
        <v>352</v>
      </c>
      <c r="E154" s="138">
        <v>0</v>
      </c>
      <c r="F154" s="138">
        <v>0</v>
      </c>
      <c r="G154" s="138">
        <v>0</v>
      </c>
      <c r="H154" s="138">
        <f t="shared" si="33"/>
        <v>0</v>
      </c>
      <c r="I154" s="280">
        <v>0</v>
      </c>
      <c r="J154" s="139">
        <f t="shared" si="34"/>
        <v>0</v>
      </c>
    </row>
    <row r="155" spans="2:10">
      <c r="B155" s="131"/>
      <c r="C155" s="132"/>
      <c r="D155" s="132" t="s">
        <v>353</v>
      </c>
      <c r="E155" s="138">
        <v>0</v>
      </c>
      <c r="F155" s="138">
        <v>0</v>
      </c>
      <c r="G155" s="138">
        <v>0</v>
      </c>
      <c r="H155" s="138">
        <f t="shared" si="33"/>
        <v>0</v>
      </c>
      <c r="I155" s="280">
        <v>0</v>
      </c>
      <c r="J155" s="139">
        <f t="shared" si="34"/>
        <v>0</v>
      </c>
    </row>
    <row r="156" spans="2:10" ht="25.5">
      <c r="B156" s="131"/>
      <c r="C156" s="132"/>
      <c r="D156" s="132" t="s">
        <v>354</v>
      </c>
      <c r="E156" s="138">
        <v>0</v>
      </c>
      <c r="F156" s="138">
        <v>0</v>
      </c>
      <c r="G156" s="138">
        <v>0</v>
      </c>
      <c r="H156" s="138">
        <f t="shared" si="33"/>
        <v>0</v>
      </c>
      <c r="I156" s="280">
        <v>0</v>
      </c>
      <c r="J156" s="139">
        <f t="shared" si="34"/>
        <v>0</v>
      </c>
    </row>
    <row r="157" spans="2:10" ht="25.5">
      <c r="B157" s="131"/>
      <c r="C157" s="132"/>
      <c r="D157" s="132" t="s">
        <v>355</v>
      </c>
      <c r="E157" s="138">
        <v>0</v>
      </c>
      <c r="F157" s="138">
        <v>0</v>
      </c>
      <c r="G157" s="138">
        <v>0</v>
      </c>
      <c r="H157" s="138">
        <f t="shared" si="33"/>
        <v>0</v>
      </c>
      <c r="I157" s="280">
        <v>0</v>
      </c>
      <c r="J157" s="139">
        <f t="shared" si="34"/>
        <v>0</v>
      </c>
    </row>
    <row r="158" spans="2:10" ht="25.5">
      <c r="B158" s="131"/>
      <c r="C158" s="132"/>
      <c r="D158" s="132" t="s">
        <v>356</v>
      </c>
      <c r="E158" s="138">
        <v>0</v>
      </c>
      <c r="F158" s="138">
        <v>0</v>
      </c>
      <c r="G158" s="138">
        <v>0</v>
      </c>
      <c r="H158" s="138">
        <f t="shared" si="33"/>
        <v>0</v>
      </c>
      <c r="I158" s="280">
        <v>0</v>
      </c>
      <c r="J158" s="139">
        <f t="shared" si="34"/>
        <v>0</v>
      </c>
    </row>
    <row r="159" spans="2:10" ht="25.5">
      <c r="B159" s="131"/>
      <c r="C159" s="132"/>
      <c r="D159" s="132" t="s">
        <v>357</v>
      </c>
      <c r="E159" s="138">
        <v>0</v>
      </c>
      <c r="F159" s="138">
        <v>188</v>
      </c>
      <c r="G159" s="138">
        <v>0</v>
      </c>
      <c r="H159" s="138">
        <f t="shared" si="33"/>
        <v>188</v>
      </c>
      <c r="I159" s="280">
        <v>188</v>
      </c>
      <c r="J159" s="139">
        <f t="shared" si="34"/>
        <v>0</v>
      </c>
    </row>
    <row r="160" spans="2:10" ht="25.5">
      <c r="B160" s="131"/>
      <c r="C160" s="132"/>
      <c r="D160" s="132" t="s">
        <v>358</v>
      </c>
      <c r="E160" s="138">
        <v>0</v>
      </c>
      <c r="F160" s="138">
        <v>0</v>
      </c>
      <c r="G160" s="138">
        <v>0</v>
      </c>
      <c r="H160" s="138">
        <f t="shared" si="33"/>
        <v>0</v>
      </c>
      <c r="I160" s="280">
        <v>0</v>
      </c>
      <c r="J160" s="139">
        <f t="shared" si="34"/>
        <v>0</v>
      </c>
    </row>
    <row r="161" spans="2:10" ht="38.25">
      <c r="B161" s="131"/>
      <c r="C161" s="132"/>
      <c r="D161" s="132" t="s">
        <v>359</v>
      </c>
      <c r="E161" s="138">
        <v>0</v>
      </c>
      <c r="F161" s="138">
        <v>0</v>
      </c>
      <c r="G161" s="138">
        <v>0</v>
      </c>
      <c r="H161" s="138">
        <f t="shared" si="33"/>
        <v>0</v>
      </c>
      <c r="I161" s="280">
        <v>0</v>
      </c>
      <c r="J161" s="139">
        <f t="shared" si="34"/>
        <v>0</v>
      </c>
    </row>
    <row r="162" spans="2:10" ht="25.5">
      <c r="B162" s="131"/>
      <c r="C162" s="132"/>
      <c r="D162" s="132" t="s">
        <v>360</v>
      </c>
      <c r="E162" s="138">
        <v>0</v>
      </c>
      <c r="F162" s="138">
        <v>0</v>
      </c>
      <c r="G162" s="138">
        <v>0</v>
      </c>
      <c r="H162" s="138">
        <f t="shared" si="33"/>
        <v>0</v>
      </c>
      <c r="I162" s="280">
        <v>0</v>
      </c>
      <c r="J162" s="139">
        <f t="shared" si="34"/>
        <v>0</v>
      </c>
    </row>
    <row r="163" spans="2:10" ht="25.5">
      <c r="B163" s="131"/>
      <c r="C163" s="132"/>
      <c r="D163" s="132" t="s">
        <v>361</v>
      </c>
      <c r="E163" s="138">
        <v>0</v>
      </c>
      <c r="F163" s="138">
        <v>0</v>
      </c>
      <c r="G163" s="138">
        <v>0</v>
      </c>
      <c r="H163" s="138">
        <f t="shared" si="33"/>
        <v>0</v>
      </c>
      <c r="I163" s="280">
        <v>0</v>
      </c>
      <c r="J163" s="139">
        <f t="shared" si="34"/>
        <v>0</v>
      </c>
    </row>
    <row r="164" spans="2:10" ht="25.5">
      <c r="B164" s="131"/>
      <c r="C164" s="132"/>
      <c r="D164" s="132" t="s">
        <v>362</v>
      </c>
      <c r="E164" s="138">
        <v>0</v>
      </c>
      <c r="F164" s="138">
        <v>0</v>
      </c>
      <c r="G164" s="138">
        <v>0</v>
      </c>
      <c r="H164" s="138">
        <f t="shared" si="33"/>
        <v>0</v>
      </c>
      <c r="I164" s="280">
        <v>0</v>
      </c>
      <c r="J164" s="139">
        <f t="shared" si="34"/>
        <v>0</v>
      </c>
    </row>
    <row r="165" spans="2:10" ht="25.5">
      <c r="B165" s="131"/>
      <c r="C165" s="132"/>
      <c r="D165" s="132" t="s">
        <v>363</v>
      </c>
      <c r="E165" s="138">
        <v>310000</v>
      </c>
      <c r="F165" s="138">
        <v>89153.32</v>
      </c>
      <c r="G165" s="138">
        <v>0</v>
      </c>
      <c r="H165" s="138">
        <f t="shared" si="33"/>
        <v>399153.32</v>
      </c>
      <c r="I165" s="280">
        <f>102818.54+296334.78</f>
        <v>399153.32</v>
      </c>
      <c r="J165" s="139">
        <f t="shared" si="34"/>
        <v>0</v>
      </c>
    </row>
    <row r="166" spans="2:10" ht="25.5">
      <c r="B166" s="131"/>
      <c r="C166" s="132"/>
      <c r="D166" s="132" t="s">
        <v>364</v>
      </c>
      <c r="E166" s="138">
        <v>0</v>
      </c>
      <c r="F166" s="138">
        <v>0</v>
      </c>
      <c r="G166" s="138">
        <v>0</v>
      </c>
      <c r="H166" s="138">
        <f t="shared" si="33"/>
        <v>0</v>
      </c>
      <c r="I166" s="280">
        <v>0</v>
      </c>
      <c r="J166" s="139">
        <f t="shared" si="34"/>
        <v>0</v>
      </c>
    </row>
    <row r="167" spans="2:10" ht="38.25">
      <c r="B167" s="131"/>
      <c r="C167" s="132"/>
      <c r="D167" s="132" t="s">
        <v>365</v>
      </c>
      <c r="E167" s="138">
        <v>0</v>
      </c>
      <c r="F167" s="138">
        <v>0</v>
      </c>
      <c r="G167" s="138">
        <v>0</v>
      </c>
      <c r="H167" s="138">
        <f t="shared" si="33"/>
        <v>0</v>
      </c>
      <c r="I167" s="280">
        <v>0</v>
      </c>
      <c r="J167" s="139">
        <f t="shared" si="34"/>
        <v>0</v>
      </c>
    </row>
    <row r="168" spans="2:10" ht="25.5">
      <c r="B168" s="131"/>
      <c r="C168" s="132"/>
      <c r="D168" s="132" t="s">
        <v>366</v>
      </c>
      <c r="E168" s="138">
        <v>0</v>
      </c>
      <c r="F168" s="138">
        <v>0</v>
      </c>
      <c r="G168" s="138">
        <v>0</v>
      </c>
      <c r="H168" s="138">
        <f t="shared" si="33"/>
        <v>0</v>
      </c>
      <c r="I168" s="280">
        <v>0</v>
      </c>
      <c r="J168" s="139">
        <f t="shared" si="34"/>
        <v>0</v>
      </c>
    </row>
    <row r="169" spans="2:10" ht="25.5">
      <c r="B169" s="131"/>
      <c r="C169" s="132"/>
      <c r="D169" s="132" t="s">
        <v>367</v>
      </c>
      <c r="E169" s="138">
        <v>0</v>
      </c>
      <c r="F169" s="138">
        <v>0</v>
      </c>
      <c r="G169" s="138">
        <v>0</v>
      </c>
      <c r="H169" s="138">
        <f t="shared" si="33"/>
        <v>0</v>
      </c>
      <c r="I169" s="280">
        <v>0</v>
      </c>
      <c r="J169" s="139">
        <f t="shared" si="34"/>
        <v>0</v>
      </c>
    </row>
    <row r="170" spans="2:10">
      <c r="B170" s="131"/>
      <c r="C170" s="132"/>
      <c r="D170" s="132" t="s">
        <v>543</v>
      </c>
      <c r="E170" s="138">
        <v>0</v>
      </c>
      <c r="F170" s="138">
        <v>0</v>
      </c>
      <c r="G170" s="138">
        <v>0</v>
      </c>
      <c r="H170" s="138">
        <f t="shared" si="33"/>
        <v>0</v>
      </c>
      <c r="I170" s="280">
        <v>0</v>
      </c>
      <c r="J170" s="139">
        <f t="shared" si="34"/>
        <v>0</v>
      </c>
    </row>
    <row r="171" spans="2:10">
      <c r="B171" s="131"/>
      <c r="C171" s="132"/>
      <c r="D171" s="132"/>
      <c r="E171" s="137"/>
      <c r="F171" s="137"/>
      <c r="G171" s="137"/>
      <c r="H171" s="138">
        <v>0</v>
      </c>
      <c r="I171" s="282"/>
      <c r="J171" s="137"/>
    </row>
    <row r="172" spans="2:10" ht="25.5">
      <c r="B172" s="131"/>
      <c r="C172" s="132"/>
      <c r="D172" s="135" t="s">
        <v>368</v>
      </c>
      <c r="E172" s="140">
        <f>SUM(E173:E176)</f>
        <v>50000</v>
      </c>
      <c r="F172" s="140">
        <f>SUM(F173:F176)</f>
        <v>69039.94</v>
      </c>
      <c r="G172" s="140">
        <f>SUM(G173:G176)</f>
        <v>0</v>
      </c>
      <c r="H172" s="196">
        <f t="shared" si="33"/>
        <v>119039.94</v>
      </c>
      <c r="I172" s="279">
        <f>SUM(I173:I176)</f>
        <v>119039.94</v>
      </c>
      <c r="J172" s="140">
        <f>SUM(J173:J176)</f>
        <v>0</v>
      </c>
    </row>
    <row r="173" spans="2:10">
      <c r="B173" s="131"/>
      <c r="C173" s="132"/>
      <c r="D173" s="132" t="s">
        <v>369</v>
      </c>
      <c r="E173" s="138">
        <v>50000</v>
      </c>
      <c r="F173" s="138">
        <v>56851.33</v>
      </c>
      <c r="G173" s="138">
        <v>0</v>
      </c>
      <c r="H173" s="138">
        <f t="shared" si="33"/>
        <v>106851.33</v>
      </c>
      <c r="I173" s="280">
        <v>106851.33</v>
      </c>
      <c r="J173" s="139">
        <f>H173-I173</f>
        <v>0</v>
      </c>
    </row>
    <row r="174" spans="2:10">
      <c r="B174" s="131"/>
      <c r="C174" s="132"/>
      <c r="D174" s="132" t="s">
        <v>525</v>
      </c>
      <c r="E174" s="138">
        <v>0</v>
      </c>
      <c r="F174" s="138">
        <v>0</v>
      </c>
      <c r="G174" s="138">
        <v>0</v>
      </c>
      <c r="H174" s="138">
        <f t="shared" si="33"/>
        <v>0</v>
      </c>
      <c r="I174" s="280">
        <v>0</v>
      </c>
      <c r="J174" s="139">
        <f>H174-I174</f>
        <v>0</v>
      </c>
    </row>
    <row r="175" spans="2:10">
      <c r="B175" s="131"/>
      <c r="C175" s="132"/>
      <c r="D175" s="132" t="s">
        <v>370</v>
      </c>
      <c r="E175" s="138">
        <v>0</v>
      </c>
      <c r="F175" s="138">
        <v>12188.61</v>
      </c>
      <c r="G175" s="138">
        <v>0</v>
      </c>
      <c r="H175" s="138">
        <f t="shared" si="33"/>
        <v>12188.61</v>
      </c>
      <c r="I175" s="280">
        <v>12188.61</v>
      </c>
      <c r="J175" s="139">
        <f>H175-I175</f>
        <v>0</v>
      </c>
    </row>
    <row r="176" spans="2:10">
      <c r="B176" s="131"/>
      <c r="C176" s="132"/>
      <c r="D176" s="132" t="s">
        <v>544</v>
      </c>
      <c r="E176" s="138">
        <v>0</v>
      </c>
      <c r="F176" s="138">
        <v>0</v>
      </c>
      <c r="G176" s="138">
        <v>0</v>
      </c>
      <c r="H176" s="138">
        <f t="shared" si="33"/>
        <v>0</v>
      </c>
      <c r="I176" s="280">
        <v>0</v>
      </c>
      <c r="J176" s="139">
        <f>H176-I176</f>
        <v>0</v>
      </c>
    </row>
    <row r="177" spans="2:10">
      <c r="B177" s="131"/>
      <c r="C177" s="132"/>
      <c r="D177" s="132"/>
      <c r="E177" s="138"/>
      <c r="F177" s="138"/>
      <c r="G177" s="138"/>
      <c r="H177" s="138"/>
      <c r="I177" s="282"/>
      <c r="J177" s="137"/>
    </row>
    <row r="178" spans="2:10">
      <c r="B178" s="133">
        <v>53</v>
      </c>
      <c r="C178" s="134" t="s">
        <v>371</v>
      </c>
      <c r="D178" s="132"/>
      <c r="E178" s="136">
        <f t="shared" ref="E178:J178" si="35">E179+E189+E198+E204+E211+E220+E226+E231+E237+E241+E245</f>
        <v>3169000</v>
      </c>
      <c r="F178" s="136">
        <f t="shared" si="35"/>
        <v>1814976.7600000002</v>
      </c>
      <c r="G178" s="136">
        <f>G179+G189+G198+G204+G211+G220+G226+G231+G237+G241+G245</f>
        <v>-734555.36</v>
      </c>
      <c r="H178" s="136">
        <f t="shared" si="35"/>
        <v>4249421.4000000004</v>
      </c>
      <c r="I178" s="277">
        <f t="shared" si="35"/>
        <v>4249421.4000000004</v>
      </c>
      <c r="J178" s="136">
        <f t="shared" si="35"/>
        <v>1.1823431123048067E-11</v>
      </c>
    </row>
    <row r="179" spans="2:10" ht="25.5">
      <c r="B179" s="131"/>
      <c r="C179" s="132"/>
      <c r="D179" s="135" t="s">
        <v>372</v>
      </c>
      <c r="E179" s="196">
        <f t="shared" ref="E179:J179" si="36">SUM(E180:E187)</f>
        <v>730000</v>
      </c>
      <c r="F179" s="196">
        <f t="shared" si="36"/>
        <v>110115.54</v>
      </c>
      <c r="G179" s="196">
        <f t="shared" si="36"/>
        <v>-141524.56</v>
      </c>
      <c r="H179" s="196">
        <f t="shared" si="36"/>
        <v>698590.98</v>
      </c>
      <c r="I179" s="279">
        <f t="shared" si="36"/>
        <v>698590.98</v>
      </c>
      <c r="J179" s="140">
        <f t="shared" si="36"/>
        <v>0</v>
      </c>
    </row>
    <row r="180" spans="2:10">
      <c r="B180" s="131"/>
      <c r="C180" s="132"/>
      <c r="D180" s="132" t="s">
        <v>373</v>
      </c>
      <c r="E180" s="138">
        <v>300000</v>
      </c>
      <c r="F180" s="138">
        <v>80026.53</v>
      </c>
      <c r="G180" s="138"/>
      <c r="H180" s="138">
        <f t="shared" ref="H180:H187" si="37">E180+F180+G180</f>
        <v>380026.53</v>
      </c>
      <c r="I180" s="274">
        <v>380026.53</v>
      </c>
      <c r="J180" s="139">
        <f t="shared" ref="J180:J187" si="38">H180-I180</f>
        <v>0</v>
      </c>
    </row>
    <row r="181" spans="2:10">
      <c r="B181" s="131"/>
      <c r="C181" s="132"/>
      <c r="D181" s="132" t="s">
        <v>374</v>
      </c>
      <c r="E181" s="138">
        <v>80000</v>
      </c>
      <c r="F181" s="138">
        <v>0</v>
      </c>
      <c r="G181" s="138">
        <v>-16268.08</v>
      </c>
      <c r="H181" s="138">
        <f t="shared" si="37"/>
        <v>63731.92</v>
      </c>
      <c r="I181" s="280">
        <v>63731.92</v>
      </c>
      <c r="J181" s="139">
        <f t="shared" si="38"/>
        <v>0</v>
      </c>
    </row>
    <row r="182" spans="2:10">
      <c r="B182" s="131"/>
      <c r="C182" s="132"/>
      <c r="D182" s="132" t="s">
        <v>375</v>
      </c>
      <c r="E182" s="138">
        <v>0</v>
      </c>
      <c r="F182" s="138">
        <v>0</v>
      </c>
      <c r="G182" s="138">
        <v>0</v>
      </c>
      <c r="H182" s="138">
        <f t="shared" si="37"/>
        <v>0</v>
      </c>
      <c r="I182" s="280">
        <v>0</v>
      </c>
      <c r="J182" s="139">
        <f t="shared" si="38"/>
        <v>0</v>
      </c>
    </row>
    <row r="183" spans="2:10">
      <c r="B183" s="131"/>
      <c r="C183" s="132"/>
      <c r="D183" s="132" t="s">
        <v>376</v>
      </c>
      <c r="E183" s="138">
        <v>0</v>
      </c>
      <c r="F183" s="138">
        <v>0</v>
      </c>
      <c r="G183" s="138">
        <v>0</v>
      </c>
      <c r="H183" s="138">
        <f t="shared" si="37"/>
        <v>0</v>
      </c>
      <c r="I183" s="280">
        <v>0</v>
      </c>
      <c r="J183" s="139">
        <f t="shared" si="38"/>
        <v>0</v>
      </c>
    </row>
    <row r="184" spans="2:10">
      <c r="B184" s="131"/>
      <c r="C184" s="132"/>
      <c r="D184" s="132" t="s">
        <v>377</v>
      </c>
      <c r="E184" s="138">
        <v>150000</v>
      </c>
      <c r="F184" s="138">
        <v>30089.01</v>
      </c>
      <c r="G184" s="138">
        <v>0</v>
      </c>
      <c r="H184" s="138">
        <f t="shared" si="37"/>
        <v>180089.01</v>
      </c>
      <c r="I184" s="274">
        <v>180089.01</v>
      </c>
      <c r="J184" s="139">
        <f t="shared" si="38"/>
        <v>0</v>
      </c>
    </row>
    <row r="185" spans="2:10" ht="25.5">
      <c r="B185" s="131"/>
      <c r="C185" s="132"/>
      <c r="D185" s="132" t="s">
        <v>378</v>
      </c>
      <c r="E185" s="138">
        <v>200000</v>
      </c>
      <c r="F185" s="138">
        <v>0</v>
      </c>
      <c r="G185" s="138">
        <v>-125256.48</v>
      </c>
      <c r="H185" s="138">
        <f t="shared" si="37"/>
        <v>74743.520000000004</v>
      </c>
      <c r="I185" s="280">
        <v>74743.520000000004</v>
      </c>
      <c r="J185" s="139">
        <f t="shared" si="38"/>
        <v>0</v>
      </c>
    </row>
    <row r="186" spans="2:10" ht="25.5">
      <c r="B186" s="131"/>
      <c r="C186" s="132"/>
      <c r="D186" s="132" t="s">
        <v>527</v>
      </c>
      <c r="E186" s="138">
        <v>0</v>
      </c>
      <c r="F186" s="138">
        <v>0</v>
      </c>
      <c r="G186" s="138">
        <v>0</v>
      </c>
      <c r="H186" s="138">
        <f t="shared" si="37"/>
        <v>0</v>
      </c>
      <c r="I186" s="280">
        <v>0</v>
      </c>
      <c r="J186" s="139">
        <f t="shared" si="38"/>
        <v>0</v>
      </c>
    </row>
    <row r="187" spans="2:10">
      <c r="B187" s="131"/>
      <c r="C187" s="132"/>
      <c r="D187" s="132" t="s">
        <v>379</v>
      </c>
      <c r="E187" s="138">
        <v>0</v>
      </c>
      <c r="F187" s="138">
        <v>0</v>
      </c>
      <c r="G187" s="138">
        <v>0</v>
      </c>
      <c r="H187" s="138">
        <f t="shared" si="37"/>
        <v>0</v>
      </c>
      <c r="I187" s="280">
        <v>0</v>
      </c>
      <c r="J187" s="139">
        <f t="shared" si="38"/>
        <v>0</v>
      </c>
    </row>
    <row r="188" spans="2:10">
      <c r="B188" s="131"/>
      <c r="C188" s="132"/>
      <c r="D188" s="132"/>
      <c r="E188" s="137">
        <v>0</v>
      </c>
      <c r="F188" s="137"/>
      <c r="G188" s="137"/>
      <c r="H188" s="137"/>
      <c r="I188" s="281"/>
      <c r="J188" s="141"/>
    </row>
    <row r="189" spans="2:10">
      <c r="B189" s="131"/>
      <c r="C189" s="132"/>
      <c r="D189" s="135" t="s">
        <v>380</v>
      </c>
      <c r="E189" s="140">
        <f t="shared" ref="E189:J189" si="39">SUM(E190:E196)</f>
        <v>60000</v>
      </c>
      <c r="F189" s="140">
        <f t="shared" si="39"/>
        <v>103412.31</v>
      </c>
      <c r="G189" s="140">
        <f>SUM(G190:G196)</f>
        <v>0</v>
      </c>
      <c r="H189" s="140">
        <f t="shared" si="39"/>
        <v>163412.31</v>
      </c>
      <c r="I189" s="279">
        <f t="shared" si="39"/>
        <v>163412.31</v>
      </c>
      <c r="J189" s="140">
        <f t="shared" si="39"/>
        <v>0</v>
      </c>
    </row>
    <row r="190" spans="2:10" ht="25.5">
      <c r="B190" s="131"/>
      <c r="C190" s="132"/>
      <c r="D190" s="132" t="s">
        <v>381</v>
      </c>
      <c r="E190" s="138">
        <v>0</v>
      </c>
      <c r="F190" s="138">
        <v>0</v>
      </c>
      <c r="G190" s="138">
        <v>0</v>
      </c>
      <c r="H190" s="138">
        <f t="shared" ref="H190:H197" si="40">E190+F190+G190</f>
        <v>0</v>
      </c>
      <c r="I190" s="280">
        <v>0</v>
      </c>
      <c r="J190" s="139">
        <f t="shared" ref="J190:J196" si="41">H190-I190</f>
        <v>0</v>
      </c>
    </row>
    <row r="191" spans="2:10" ht="38.25">
      <c r="B191" s="131"/>
      <c r="C191" s="132"/>
      <c r="D191" s="132" t="s">
        <v>382</v>
      </c>
      <c r="E191" s="138">
        <v>0</v>
      </c>
      <c r="F191" s="138">
        <v>0</v>
      </c>
      <c r="G191" s="138">
        <v>0</v>
      </c>
      <c r="H191" s="138">
        <f t="shared" si="40"/>
        <v>0</v>
      </c>
      <c r="I191" s="280">
        <v>0</v>
      </c>
      <c r="J191" s="139">
        <f t="shared" si="41"/>
        <v>0</v>
      </c>
    </row>
    <row r="192" spans="2:10" ht="25.5">
      <c r="B192" s="131"/>
      <c r="C192" s="132"/>
      <c r="D192" s="132" t="s">
        <v>383</v>
      </c>
      <c r="E192" s="138">
        <v>0</v>
      </c>
      <c r="F192" s="138">
        <v>0</v>
      </c>
      <c r="G192" s="138">
        <v>0</v>
      </c>
      <c r="H192" s="138">
        <f t="shared" si="40"/>
        <v>0</v>
      </c>
      <c r="I192" s="280">
        <v>0</v>
      </c>
      <c r="J192" s="139">
        <f t="shared" si="41"/>
        <v>0</v>
      </c>
    </row>
    <row r="193" spans="2:10" ht="25.5">
      <c r="B193" s="131"/>
      <c r="C193" s="132"/>
      <c r="D193" s="132" t="s">
        <v>384</v>
      </c>
      <c r="E193" s="138">
        <v>60000</v>
      </c>
      <c r="F193" s="138">
        <v>103412.31</v>
      </c>
      <c r="G193" s="138">
        <v>0</v>
      </c>
      <c r="H193" s="138">
        <f t="shared" si="40"/>
        <v>163412.31</v>
      </c>
      <c r="I193" s="280">
        <v>163412.31</v>
      </c>
      <c r="J193" s="139">
        <f t="shared" si="41"/>
        <v>0</v>
      </c>
    </row>
    <row r="194" spans="2:10" ht="25.5">
      <c r="B194" s="131"/>
      <c r="C194" s="132"/>
      <c r="D194" s="132" t="s">
        <v>385</v>
      </c>
      <c r="E194" s="138">
        <v>0</v>
      </c>
      <c r="F194" s="138">
        <v>0</v>
      </c>
      <c r="G194" s="138">
        <v>0</v>
      </c>
      <c r="H194" s="138">
        <f t="shared" si="40"/>
        <v>0</v>
      </c>
      <c r="I194" s="280">
        <v>0</v>
      </c>
      <c r="J194" s="139">
        <f t="shared" si="41"/>
        <v>0</v>
      </c>
    </row>
    <row r="195" spans="2:10" ht="25.5">
      <c r="B195" s="131"/>
      <c r="C195" s="132"/>
      <c r="D195" s="132" t="s">
        <v>386</v>
      </c>
      <c r="E195" s="138">
        <v>0</v>
      </c>
      <c r="F195" s="138">
        <v>0</v>
      </c>
      <c r="G195" s="138">
        <v>0</v>
      </c>
      <c r="H195" s="138">
        <f t="shared" si="40"/>
        <v>0</v>
      </c>
      <c r="I195" s="280">
        <v>0</v>
      </c>
      <c r="J195" s="139">
        <f t="shared" si="41"/>
        <v>0</v>
      </c>
    </row>
    <row r="196" spans="2:10">
      <c r="B196" s="131"/>
      <c r="C196" s="132"/>
      <c r="D196" s="132" t="s">
        <v>387</v>
      </c>
      <c r="E196" s="138">
        <v>0</v>
      </c>
      <c r="F196" s="138">
        <v>0</v>
      </c>
      <c r="G196" s="138">
        <v>0</v>
      </c>
      <c r="H196" s="138">
        <f t="shared" si="40"/>
        <v>0</v>
      </c>
      <c r="I196" s="280">
        <v>0</v>
      </c>
      <c r="J196" s="139">
        <f t="shared" si="41"/>
        <v>0</v>
      </c>
    </row>
    <row r="197" spans="2:10">
      <c r="B197" s="131"/>
      <c r="C197" s="132"/>
      <c r="D197" s="132"/>
      <c r="E197" s="137"/>
      <c r="F197" s="137"/>
      <c r="G197" s="137"/>
      <c r="H197" s="138">
        <f t="shared" si="40"/>
        <v>0</v>
      </c>
      <c r="I197" s="282"/>
      <c r="J197" s="137"/>
    </row>
    <row r="198" spans="2:10" ht="25.5">
      <c r="B198" s="131"/>
      <c r="C198" s="132"/>
      <c r="D198" s="135" t="s">
        <v>388</v>
      </c>
      <c r="E198" s="140">
        <f t="shared" ref="E198:J198" si="42">SUM(E199:E202)</f>
        <v>0</v>
      </c>
      <c r="F198" s="140">
        <f t="shared" si="42"/>
        <v>12429.84</v>
      </c>
      <c r="G198" s="140">
        <f>SUM(G199:G202)</f>
        <v>0</v>
      </c>
      <c r="H198" s="140">
        <f t="shared" si="42"/>
        <v>12429.84</v>
      </c>
      <c r="I198" s="279">
        <f t="shared" si="42"/>
        <v>12429.84</v>
      </c>
      <c r="J198" s="140">
        <f t="shared" si="42"/>
        <v>0</v>
      </c>
    </row>
    <row r="199" spans="2:10">
      <c r="B199" s="131"/>
      <c r="C199" s="132"/>
      <c r="D199" s="132" t="s">
        <v>389</v>
      </c>
      <c r="E199" s="138">
        <v>0</v>
      </c>
      <c r="F199" s="138">
        <v>12429.84</v>
      </c>
      <c r="G199" s="138">
        <v>0</v>
      </c>
      <c r="H199" s="138">
        <f t="shared" ref="H199:H224" si="43">E199+F199+G199</f>
        <v>12429.84</v>
      </c>
      <c r="I199" s="280">
        <v>12429.84</v>
      </c>
      <c r="J199" s="139">
        <f>H199-I199</f>
        <v>0</v>
      </c>
    </row>
    <row r="200" spans="2:10">
      <c r="B200" s="131"/>
      <c r="C200" s="132"/>
      <c r="D200" s="132" t="s">
        <v>390</v>
      </c>
      <c r="E200" s="138">
        <v>0</v>
      </c>
      <c r="F200" s="138">
        <v>0</v>
      </c>
      <c r="G200" s="138">
        <v>0</v>
      </c>
      <c r="H200" s="138">
        <f t="shared" si="43"/>
        <v>0</v>
      </c>
      <c r="I200" s="280">
        <v>0</v>
      </c>
      <c r="J200" s="139">
        <f>H200-I200</f>
        <v>0</v>
      </c>
    </row>
    <row r="201" spans="2:10">
      <c r="B201" s="131"/>
      <c r="C201" s="132"/>
      <c r="D201" s="132" t="s">
        <v>391</v>
      </c>
      <c r="E201" s="138">
        <v>0</v>
      </c>
      <c r="F201" s="138">
        <v>0</v>
      </c>
      <c r="G201" s="138">
        <v>0</v>
      </c>
      <c r="H201" s="138">
        <f t="shared" si="43"/>
        <v>0</v>
      </c>
      <c r="I201" s="280">
        <v>0</v>
      </c>
      <c r="J201" s="139">
        <f>H201-I201</f>
        <v>0</v>
      </c>
    </row>
    <row r="202" spans="2:10" ht="25.5">
      <c r="B202" s="131"/>
      <c r="C202" s="132"/>
      <c r="D202" s="132" t="s">
        <v>392</v>
      </c>
      <c r="E202" s="138">
        <v>0</v>
      </c>
      <c r="F202" s="138">
        <v>0</v>
      </c>
      <c r="G202" s="138">
        <v>0</v>
      </c>
      <c r="H202" s="138">
        <f t="shared" si="43"/>
        <v>0</v>
      </c>
      <c r="I202" s="280">
        <v>0</v>
      </c>
      <c r="J202" s="139">
        <f>H202-I202</f>
        <v>0</v>
      </c>
    </row>
    <row r="203" spans="2:10">
      <c r="B203" s="131"/>
      <c r="C203" s="132"/>
      <c r="D203" s="132"/>
      <c r="E203" s="137"/>
      <c r="F203" s="137"/>
      <c r="G203" s="137"/>
      <c r="H203" s="138">
        <f t="shared" si="43"/>
        <v>0</v>
      </c>
      <c r="I203" s="282"/>
      <c r="J203" s="137"/>
    </row>
    <row r="204" spans="2:10" ht="25.5">
      <c r="B204" s="131"/>
      <c r="C204" s="132"/>
      <c r="D204" s="135" t="s">
        <v>393</v>
      </c>
      <c r="E204" s="140">
        <f>SUM(E205:E209)</f>
        <v>430000</v>
      </c>
      <c r="F204" s="140">
        <f>SUM(F205:F209)</f>
        <v>1002920.2100000001</v>
      </c>
      <c r="G204" s="140">
        <f>SUM(G205:G209)</f>
        <v>-256844.79999999999</v>
      </c>
      <c r="H204" s="196">
        <f t="shared" si="43"/>
        <v>1176075.4099999999</v>
      </c>
      <c r="I204" s="279">
        <f>SUM(I205:I209)</f>
        <v>1176075.4099999999</v>
      </c>
      <c r="J204" s="140">
        <f>SUM(J205:J209)</f>
        <v>1.1823431123048067E-11</v>
      </c>
    </row>
    <row r="205" spans="2:10">
      <c r="B205" s="131"/>
      <c r="C205" s="132"/>
      <c r="D205" s="132" t="s">
        <v>394</v>
      </c>
      <c r="E205" s="138">
        <v>20000</v>
      </c>
      <c r="F205" s="138">
        <v>34208.86</v>
      </c>
      <c r="G205" s="138">
        <v>0</v>
      </c>
      <c r="H205" s="138">
        <f t="shared" si="43"/>
        <v>54208.86</v>
      </c>
      <c r="I205" s="274">
        <v>54208.86</v>
      </c>
      <c r="J205" s="139">
        <f>H205-I205</f>
        <v>0</v>
      </c>
    </row>
    <row r="206" spans="2:10">
      <c r="B206" s="131"/>
      <c r="C206" s="132"/>
      <c r="D206" s="132" t="s">
        <v>395</v>
      </c>
      <c r="E206" s="138">
        <v>260000</v>
      </c>
      <c r="F206" s="138">
        <v>0</v>
      </c>
      <c r="G206" s="138">
        <v>-256844.79999999999</v>
      </c>
      <c r="H206" s="138">
        <f t="shared" si="43"/>
        <v>3155.2000000000116</v>
      </c>
      <c r="I206" s="274">
        <v>3155.2</v>
      </c>
      <c r="J206" s="139">
        <f>H206-I206</f>
        <v>1.1823431123048067E-11</v>
      </c>
    </row>
    <row r="207" spans="2:10">
      <c r="B207" s="131"/>
      <c r="C207" s="132"/>
      <c r="D207" s="132" t="s">
        <v>396</v>
      </c>
      <c r="E207" s="138">
        <v>130000</v>
      </c>
      <c r="F207" s="138">
        <v>746619.28</v>
      </c>
      <c r="G207" s="138">
        <v>0</v>
      </c>
      <c r="H207" s="138">
        <f t="shared" si="43"/>
        <v>876619.28</v>
      </c>
      <c r="I207" s="274">
        <v>876619.28</v>
      </c>
      <c r="J207" s="139">
        <f>H207-I207</f>
        <v>0</v>
      </c>
    </row>
    <row r="208" spans="2:10">
      <c r="B208" s="131"/>
      <c r="C208" s="132"/>
      <c r="D208" s="132" t="s">
        <v>397</v>
      </c>
      <c r="E208" s="138">
        <v>20000</v>
      </c>
      <c r="F208" s="138">
        <v>152569.41</v>
      </c>
      <c r="G208" s="138">
        <v>0</v>
      </c>
      <c r="H208" s="138">
        <f t="shared" si="43"/>
        <v>172569.41</v>
      </c>
      <c r="I208" s="274">
        <v>172569.41</v>
      </c>
      <c r="J208" s="139">
        <f>H208-I208</f>
        <v>0</v>
      </c>
    </row>
    <row r="209" spans="2:10" ht="25.5">
      <c r="B209" s="131"/>
      <c r="C209" s="132"/>
      <c r="D209" s="132" t="s">
        <v>398</v>
      </c>
      <c r="E209" s="138">
        <v>0</v>
      </c>
      <c r="F209" s="138">
        <v>69522.66</v>
      </c>
      <c r="G209" s="138">
        <v>0</v>
      </c>
      <c r="H209" s="138">
        <f t="shared" si="43"/>
        <v>69522.66</v>
      </c>
      <c r="I209" s="274">
        <v>69522.66</v>
      </c>
      <c r="J209" s="139">
        <f>H209-I209</f>
        <v>0</v>
      </c>
    </row>
    <row r="210" spans="2:10">
      <c r="B210" s="131"/>
      <c r="C210" s="132"/>
      <c r="D210" s="132"/>
      <c r="E210" s="137"/>
      <c r="F210" s="137"/>
      <c r="G210" s="137"/>
      <c r="H210" s="138">
        <f t="shared" si="43"/>
        <v>0</v>
      </c>
      <c r="I210" s="282"/>
      <c r="J210" s="137"/>
    </row>
    <row r="211" spans="2:10" ht="38.25">
      <c r="B211" s="131"/>
      <c r="C211" s="132"/>
      <c r="D211" s="135" t="s">
        <v>399</v>
      </c>
      <c r="E211" s="140">
        <f>SUM(E212:E218)</f>
        <v>0</v>
      </c>
      <c r="F211" s="140">
        <f>SUM(F212:F218)</f>
        <v>1968.61</v>
      </c>
      <c r="G211" s="140">
        <f>SUM(G212:G218)</f>
        <v>0</v>
      </c>
      <c r="H211" s="196">
        <f t="shared" si="43"/>
        <v>1968.61</v>
      </c>
      <c r="I211" s="279">
        <f>SUM(I212:I218)</f>
        <v>1968.61</v>
      </c>
      <c r="J211" s="140">
        <f>SUM(J212:J218)</f>
        <v>0</v>
      </c>
    </row>
    <row r="212" spans="2:10">
      <c r="B212" s="131"/>
      <c r="C212" s="132"/>
      <c r="D212" s="132" t="s">
        <v>400</v>
      </c>
      <c r="E212" s="138">
        <v>0</v>
      </c>
      <c r="F212" s="138">
        <v>0</v>
      </c>
      <c r="G212" s="138">
        <v>0</v>
      </c>
      <c r="H212" s="138">
        <f t="shared" si="43"/>
        <v>0</v>
      </c>
      <c r="I212" s="280">
        <v>0</v>
      </c>
      <c r="J212" s="139">
        <f t="shared" ref="J212:J218" si="44">H212-I212</f>
        <v>0</v>
      </c>
    </row>
    <row r="213" spans="2:10">
      <c r="B213" s="131"/>
      <c r="C213" s="132"/>
      <c r="D213" s="132" t="s">
        <v>401</v>
      </c>
      <c r="E213" s="138">
        <v>0</v>
      </c>
      <c r="F213" s="138">
        <v>0</v>
      </c>
      <c r="G213" s="138">
        <v>0</v>
      </c>
      <c r="H213" s="138">
        <f t="shared" si="43"/>
        <v>0</v>
      </c>
      <c r="I213" s="280">
        <v>0</v>
      </c>
      <c r="J213" s="139">
        <f t="shared" si="44"/>
        <v>0</v>
      </c>
    </row>
    <row r="214" spans="2:10">
      <c r="B214" s="131"/>
      <c r="C214" s="132"/>
      <c r="D214" s="132" t="s">
        <v>402</v>
      </c>
      <c r="E214" s="138">
        <v>0</v>
      </c>
      <c r="F214" s="138">
        <v>0</v>
      </c>
      <c r="G214" s="138">
        <v>0</v>
      </c>
      <c r="H214" s="138">
        <f t="shared" si="43"/>
        <v>0</v>
      </c>
      <c r="I214" s="280">
        <v>0</v>
      </c>
      <c r="J214" s="139">
        <f t="shared" si="44"/>
        <v>0</v>
      </c>
    </row>
    <row r="215" spans="2:10">
      <c r="B215" s="131"/>
      <c r="C215" s="132"/>
      <c r="D215" s="132" t="s">
        <v>403</v>
      </c>
      <c r="E215" s="138">
        <v>0</v>
      </c>
      <c r="F215" s="138">
        <v>1968.61</v>
      </c>
      <c r="G215" s="138">
        <v>0</v>
      </c>
      <c r="H215" s="138">
        <f t="shared" si="43"/>
        <v>1968.61</v>
      </c>
      <c r="I215" s="280">
        <v>1968.61</v>
      </c>
      <c r="J215" s="139">
        <f t="shared" si="44"/>
        <v>0</v>
      </c>
    </row>
    <row r="216" spans="2:10">
      <c r="B216" s="131"/>
      <c r="C216" s="132"/>
      <c r="D216" s="132" t="s">
        <v>404</v>
      </c>
      <c r="E216" s="138">
        <v>0</v>
      </c>
      <c r="F216" s="138">
        <v>0</v>
      </c>
      <c r="G216" s="138">
        <v>0</v>
      </c>
      <c r="H216" s="138">
        <f t="shared" si="43"/>
        <v>0</v>
      </c>
      <c r="I216" s="280">
        <v>0</v>
      </c>
      <c r="J216" s="139">
        <f t="shared" si="44"/>
        <v>0</v>
      </c>
    </row>
    <row r="217" spans="2:10">
      <c r="B217" s="131"/>
      <c r="C217" s="132"/>
      <c r="D217" s="132" t="s">
        <v>405</v>
      </c>
      <c r="E217" s="138">
        <v>0</v>
      </c>
      <c r="F217" s="138">
        <v>0</v>
      </c>
      <c r="G217" s="138">
        <v>0</v>
      </c>
      <c r="H217" s="138">
        <f t="shared" si="43"/>
        <v>0</v>
      </c>
      <c r="I217" s="280">
        <v>0</v>
      </c>
      <c r="J217" s="139">
        <f t="shared" si="44"/>
        <v>0</v>
      </c>
    </row>
    <row r="218" spans="2:10" ht="25.5">
      <c r="B218" s="131"/>
      <c r="C218" s="132"/>
      <c r="D218" s="132" t="s">
        <v>406</v>
      </c>
      <c r="E218" s="138">
        <v>0</v>
      </c>
      <c r="F218" s="138">
        <v>0</v>
      </c>
      <c r="G218" s="138">
        <v>0</v>
      </c>
      <c r="H218" s="138">
        <f t="shared" si="43"/>
        <v>0</v>
      </c>
      <c r="I218" s="280">
        <v>0</v>
      </c>
      <c r="J218" s="139">
        <f t="shared" si="44"/>
        <v>0</v>
      </c>
    </row>
    <row r="219" spans="2:10">
      <c r="B219" s="131"/>
      <c r="C219" s="132"/>
      <c r="D219" s="132"/>
      <c r="E219" s="137"/>
      <c r="F219" s="137"/>
      <c r="G219" s="137"/>
      <c r="H219" s="138">
        <f t="shared" si="43"/>
        <v>0</v>
      </c>
      <c r="I219" s="282"/>
      <c r="J219" s="137"/>
    </row>
    <row r="220" spans="2:10">
      <c r="B220" s="131"/>
      <c r="C220" s="132"/>
      <c r="D220" s="135" t="s">
        <v>407</v>
      </c>
      <c r="E220" s="140">
        <f>SUM(E221:E224)</f>
        <v>1579000</v>
      </c>
      <c r="F220" s="140">
        <f>SUM(F221:F224)</f>
        <v>446583.87</v>
      </c>
      <c r="G220" s="140">
        <f>SUM(G221:G224)</f>
        <v>0</v>
      </c>
      <c r="H220" s="196">
        <f t="shared" si="43"/>
        <v>2025583.87</v>
      </c>
      <c r="I220" s="279">
        <f>SUM(I221:I224)</f>
        <v>2025583.87</v>
      </c>
      <c r="J220" s="140">
        <f>SUM(J221:J224)</f>
        <v>0</v>
      </c>
    </row>
    <row r="221" spans="2:10" ht="51">
      <c r="B221" s="131"/>
      <c r="C221" s="132"/>
      <c r="D221" s="132" t="s">
        <v>408</v>
      </c>
      <c r="E221" s="138">
        <v>0</v>
      </c>
      <c r="F221" s="138">
        <v>0</v>
      </c>
      <c r="G221" s="138">
        <v>0</v>
      </c>
      <c r="H221" s="138">
        <f t="shared" si="43"/>
        <v>0</v>
      </c>
      <c r="I221" s="274">
        <v>0</v>
      </c>
      <c r="J221" s="139">
        <f>H221-I221</f>
        <v>0</v>
      </c>
    </row>
    <row r="222" spans="2:10" ht="51">
      <c r="B222" s="131"/>
      <c r="C222" s="132"/>
      <c r="D222" s="132" t="s">
        <v>409</v>
      </c>
      <c r="E222" s="138">
        <v>0</v>
      </c>
      <c r="F222" s="138">
        <v>0</v>
      </c>
      <c r="G222" s="138">
        <v>0</v>
      </c>
      <c r="H222" s="138">
        <f t="shared" si="43"/>
        <v>0</v>
      </c>
      <c r="I222" s="280">
        <v>0</v>
      </c>
      <c r="J222" s="139">
        <f>H222-I222</f>
        <v>0</v>
      </c>
    </row>
    <row r="223" spans="2:10" ht="38.25">
      <c r="B223" s="131"/>
      <c r="C223" s="132"/>
      <c r="D223" s="132" t="s">
        <v>410</v>
      </c>
      <c r="E223" s="138">
        <v>1579000</v>
      </c>
      <c r="F223" s="138">
        <v>446583.87</v>
      </c>
      <c r="G223" s="138">
        <v>0</v>
      </c>
      <c r="H223" s="138">
        <f t="shared" si="43"/>
        <v>2025583.87</v>
      </c>
      <c r="I223" s="280">
        <v>2025583.87</v>
      </c>
      <c r="J223" s="139">
        <f>H223-I223</f>
        <v>0</v>
      </c>
    </row>
    <row r="224" spans="2:10">
      <c r="B224" s="131"/>
      <c r="C224" s="132"/>
      <c r="D224" s="132" t="s">
        <v>528</v>
      </c>
      <c r="E224" s="138">
        <v>0</v>
      </c>
      <c r="F224" s="138">
        <v>0</v>
      </c>
      <c r="G224" s="138">
        <v>0</v>
      </c>
      <c r="H224" s="138">
        <f t="shared" si="43"/>
        <v>0</v>
      </c>
      <c r="I224" s="280">
        <v>0</v>
      </c>
      <c r="J224" s="139">
        <f>H224-I224</f>
        <v>0</v>
      </c>
    </row>
    <row r="225" spans="2:10">
      <c r="B225" s="131"/>
      <c r="C225" s="132"/>
      <c r="D225" s="132"/>
      <c r="E225" s="137"/>
      <c r="F225" s="137"/>
      <c r="G225" s="137"/>
      <c r="H225" s="137"/>
      <c r="I225" s="282"/>
      <c r="J225" s="137"/>
    </row>
    <row r="226" spans="2:10" ht="38.25">
      <c r="B226" s="131"/>
      <c r="C226" s="132"/>
      <c r="D226" s="135" t="s">
        <v>411</v>
      </c>
      <c r="E226" s="140">
        <f t="shared" ref="E226:J226" si="45">SUM(E227:E229)</f>
        <v>370000</v>
      </c>
      <c r="F226" s="140">
        <f t="shared" si="45"/>
        <v>137546.38</v>
      </c>
      <c r="G226" s="140">
        <f>SUM(G227:G229)</f>
        <v>-336186</v>
      </c>
      <c r="H226" s="140">
        <f t="shared" si="45"/>
        <v>171360.38</v>
      </c>
      <c r="I226" s="279">
        <f t="shared" si="45"/>
        <v>171360.38</v>
      </c>
      <c r="J226" s="140">
        <f t="shared" si="45"/>
        <v>0</v>
      </c>
    </row>
    <row r="227" spans="2:10">
      <c r="B227" s="131"/>
      <c r="C227" s="132"/>
      <c r="D227" s="132" t="s">
        <v>412</v>
      </c>
      <c r="E227" s="138">
        <v>200000</v>
      </c>
      <c r="F227" s="138">
        <v>0</v>
      </c>
      <c r="G227" s="138">
        <v>-200000</v>
      </c>
      <c r="H227" s="138">
        <f>E227+F227+G227</f>
        <v>0</v>
      </c>
      <c r="I227" s="280">
        <v>0</v>
      </c>
      <c r="J227" s="139">
        <f>H227-I227</f>
        <v>0</v>
      </c>
    </row>
    <row r="228" spans="2:10">
      <c r="B228" s="131"/>
      <c r="C228" s="132"/>
      <c r="D228" s="132" t="s">
        <v>413</v>
      </c>
      <c r="E228" s="138">
        <v>0</v>
      </c>
      <c r="F228" s="138">
        <v>137546.38</v>
      </c>
      <c r="G228" s="138">
        <v>0</v>
      </c>
      <c r="H228" s="138">
        <f>E228+F228+G228</f>
        <v>137546.38</v>
      </c>
      <c r="I228" s="280">
        <v>137546.38</v>
      </c>
      <c r="J228" s="139">
        <f>H228-I228</f>
        <v>0</v>
      </c>
    </row>
    <row r="229" spans="2:10">
      <c r="B229" s="131"/>
      <c r="C229" s="132"/>
      <c r="D229" s="132" t="s">
        <v>414</v>
      </c>
      <c r="E229" s="138">
        <v>170000</v>
      </c>
      <c r="F229" s="138">
        <v>0</v>
      </c>
      <c r="G229" s="138">
        <v>-136186</v>
      </c>
      <c r="H229" s="138">
        <f>E229+F229+G229</f>
        <v>33814</v>
      </c>
      <c r="I229" s="280">
        <v>33814</v>
      </c>
      <c r="J229" s="139">
        <f>H229-I229</f>
        <v>0</v>
      </c>
    </row>
    <row r="230" spans="2:10">
      <c r="B230" s="131"/>
      <c r="C230" s="132"/>
      <c r="D230" s="132"/>
      <c r="E230" s="138"/>
      <c r="F230" s="138">
        <v>0</v>
      </c>
      <c r="G230" s="138">
        <v>0</v>
      </c>
      <c r="H230" s="137"/>
      <c r="I230" s="282"/>
      <c r="J230" s="137"/>
    </row>
    <row r="231" spans="2:10" ht="25.5">
      <c r="B231" s="131"/>
      <c r="C231" s="132"/>
      <c r="D231" s="135" t="s">
        <v>415</v>
      </c>
      <c r="E231" s="140">
        <f t="shared" ref="E231:J231" si="46">SUM(E232:E234)</f>
        <v>0</v>
      </c>
      <c r="F231" s="140">
        <f t="shared" si="46"/>
        <v>0</v>
      </c>
      <c r="G231" s="140">
        <f>SUM(G232:G234)</f>
        <v>0</v>
      </c>
      <c r="H231" s="140">
        <f t="shared" si="46"/>
        <v>0</v>
      </c>
      <c r="I231" s="279">
        <f t="shared" si="46"/>
        <v>0</v>
      </c>
      <c r="J231" s="140">
        <f t="shared" si="46"/>
        <v>0</v>
      </c>
    </row>
    <row r="232" spans="2:10">
      <c r="B232" s="131"/>
      <c r="C232" s="132"/>
      <c r="D232" s="132" t="s">
        <v>416</v>
      </c>
      <c r="E232" s="138">
        <v>0</v>
      </c>
      <c r="F232" s="138">
        <v>0</v>
      </c>
      <c r="G232" s="138">
        <v>0</v>
      </c>
      <c r="H232" s="138">
        <f>E232+F232+G232</f>
        <v>0</v>
      </c>
      <c r="I232" s="280">
        <v>0</v>
      </c>
      <c r="J232" s="139">
        <f>H232-I232</f>
        <v>0</v>
      </c>
    </row>
    <row r="233" spans="2:10">
      <c r="B233" s="131"/>
      <c r="C233" s="132"/>
      <c r="D233" s="132" t="s">
        <v>417</v>
      </c>
      <c r="E233" s="138">
        <v>0</v>
      </c>
      <c r="F233" s="138">
        <v>0</v>
      </c>
      <c r="G233" s="138">
        <v>0</v>
      </c>
      <c r="H233" s="138">
        <f>E233+F233+G233</f>
        <v>0</v>
      </c>
      <c r="I233" s="280">
        <v>0</v>
      </c>
      <c r="J233" s="139">
        <f>H233-I233</f>
        <v>0</v>
      </c>
    </row>
    <row r="234" spans="2:10">
      <c r="B234" s="131"/>
      <c r="C234" s="132"/>
      <c r="D234" s="132" t="s">
        <v>418</v>
      </c>
      <c r="E234" s="138">
        <v>0</v>
      </c>
      <c r="F234" s="138">
        <v>0</v>
      </c>
      <c r="G234" s="138">
        <v>0</v>
      </c>
      <c r="H234" s="138">
        <f>E234+F234+G234</f>
        <v>0</v>
      </c>
      <c r="I234" s="280">
        <v>0</v>
      </c>
      <c r="J234" s="139">
        <f>H234-I234</f>
        <v>0</v>
      </c>
    </row>
    <row r="235" spans="2:10">
      <c r="B235" s="131"/>
      <c r="C235" s="132"/>
      <c r="D235" s="132"/>
      <c r="E235" s="137"/>
      <c r="F235" s="137"/>
      <c r="G235" s="137"/>
      <c r="H235" s="137"/>
      <c r="I235" s="282"/>
      <c r="J235" s="137"/>
    </row>
    <row r="236" spans="2:10">
      <c r="B236" s="131"/>
      <c r="C236" s="132"/>
      <c r="D236" s="132"/>
      <c r="E236" s="137"/>
      <c r="F236" s="137"/>
      <c r="G236" s="137"/>
      <c r="H236" s="137"/>
      <c r="I236" s="281"/>
      <c r="J236" s="141"/>
    </row>
    <row r="237" spans="2:10">
      <c r="B237" s="131"/>
      <c r="C237" s="132"/>
      <c r="D237" s="135" t="s">
        <v>419</v>
      </c>
      <c r="E237" s="140">
        <f>SUM(E238:E239)</f>
        <v>0</v>
      </c>
      <c r="F237" s="140">
        <f>SUM(F238:F239)</f>
        <v>0</v>
      </c>
      <c r="G237" s="140">
        <f>SUM(G238:G239)</f>
        <v>0</v>
      </c>
      <c r="H237" s="196">
        <f t="shared" ref="H237:H244" si="47">E237+F237+G237</f>
        <v>0</v>
      </c>
      <c r="I237" s="279">
        <f>SUM(I238:I239)</f>
        <v>0</v>
      </c>
      <c r="J237" s="140">
        <f>SUM(J238:J239)</f>
        <v>0</v>
      </c>
    </row>
    <row r="238" spans="2:10" ht="25.5">
      <c r="B238" s="131"/>
      <c r="C238" s="132"/>
      <c r="D238" s="132" t="s">
        <v>420</v>
      </c>
      <c r="E238" s="138"/>
      <c r="F238" s="138">
        <v>0</v>
      </c>
      <c r="G238" s="138">
        <v>0</v>
      </c>
      <c r="H238" s="138">
        <f t="shared" si="47"/>
        <v>0</v>
      </c>
      <c r="I238" s="280">
        <v>0</v>
      </c>
      <c r="J238" s="139">
        <f>H238-I238</f>
        <v>0</v>
      </c>
    </row>
    <row r="239" spans="2:10">
      <c r="B239" s="131"/>
      <c r="C239" s="132"/>
      <c r="D239" s="132" t="s">
        <v>421</v>
      </c>
      <c r="E239" s="138">
        <v>0</v>
      </c>
      <c r="F239" s="138">
        <v>0</v>
      </c>
      <c r="G239" s="138">
        <v>0</v>
      </c>
      <c r="H239" s="138">
        <f t="shared" si="47"/>
        <v>0</v>
      </c>
      <c r="I239" s="274">
        <v>0</v>
      </c>
      <c r="J239" s="139">
        <f>H239-I239</f>
        <v>0</v>
      </c>
    </row>
    <row r="240" spans="2:10">
      <c r="B240" s="131"/>
      <c r="C240" s="132"/>
      <c r="D240" s="132"/>
      <c r="E240" s="138">
        <v>0</v>
      </c>
      <c r="F240" s="138">
        <v>0</v>
      </c>
      <c r="G240" s="138">
        <v>0</v>
      </c>
      <c r="H240" s="138">
        <f t="shared" si="47"/>
        <v>0</v>
      </c>
      <c r="I240" s="282">
        <v>0</v>
      </c>
      <c r="J240" s="137"/>
    </row>
    <row r="241" spans="2:10">
      <c r="B241" s="131"/>
      <c r="C241" s="132"/>
      <c r="D241" s="135" t="s">
        <v>422</v>
      </c>
      <c r="E241" s="140">
        <f t="shared" ref="E241:J241" si="48">SUM(E242:E243)</f>
        <v>0</v>
      </c>
      <c r="F241" s="140">
        <f t="shared" si="48"/>
        <v>0</v>
      </c>
      <c r="G241" s="140">
        <f t="shared" si="48"/>
        <v>0</v>
      </c>
      <c r="H241" s="138">
        <f t="shared" si="47"/>
        <v>0</v>
      </c>
      <c r="I241" s="279">
        <f t="shared" si="48"/>
        <v>0</v>
      </c>
      <c r="J241" s="140">
        <f t="shared" si="48"/>
        <v>0</v>
      </c>
    </row>
    <row r="242" spans="2:10">
      <c r="B242" s="131"/>
      <c r="C242" s="132"/>
      <c r="D242" s="132" t="s">
        <v>423</v>
      </c>
      <c r="E242" s="138">
        <v>0</v>
      </c>
      <c r="F242" s="138">
        <v>0</v>
      </c>
      <c r="G242" s="138">
        <v>0</v>
      </c>
      <c r="H242" s="138">
        <f t="shared" si="47"/>
        <v>0</v>
      </c>
      <c r="I242" s="280">
        <v>0</v>
      </c>
      <c r="J242" s="139">
        <f>H242-I242</f>
        <v>0</v>
      </c>
    </row>
    <row r="243" spans="2:10">
      <c r="B243" s="131"/>
      <c r="C243" s="132"/>
      <c r="D243" s="132" t="s">
        <v>424</v>
      </c>
      <c r="E243" s="138">
        <v>0</v>
      </c>
      <c r="F243" s="138">
        <v>0</v>
      </c>
      <c r="G243" s="138">
        <v>0</v>
      </c>
      <c r="H243" s="138">
        <f t="shared" si="47"/>
        <v>0</v>
      </c>
      <c r="I243" s="280">
        <v>0</v>
      </c>
      <c r="J243" s="139">
        <f>H243-I243</f>
        <v>0</v>
      </c>
    </row>
    <row r="244" spans="2:10">
      <c r="B244" s="131"/>
      <c r="C244" s="132"/>
      <c r="D244" s="132"/>
      <c r="E244" s="138"/>
      <c r="F244" s="138"/>
      <c r="G244" s="138"/>
      <c r="H244" s="138">
        <f t="shared" si="47"/>
        <v>0</v>
      </c>
      <c r="I244" s="280"/>
      <c r="J244" s="139"/>
    </row>
    <row r="245" spans="2:10" s="101" customFormat="1">
      <c r="B245" s="142"/>
      <c r="C245" s="135"/>
      <c r="D245" s="135" t="s">
        <v>517</v>
      </c>
      <c r="E245" s="196">
        <f t="shared" ref="E245:J245" si="49">SUM(E246)</f>
        <v>0</v>
      </c>
      <c r="F245" s="196">
        <f t="shared" si="49"/>
        <v>0</v>
      </c>
      <c r="G245" s="196">
        <f t="shared" si="49"/>
        <v>0</v>
      </c>
      <c r="H245" s="196">
        <f t="shared" si="49"/>
        <v>0</v>
      </c>
      <c r="I245" s="283">
        <f t="shared" si="49"/>
        <v>0</v>
      </c>
      <c r="J245" s="196">
        <f t="shared" si="49"/>
        <v>0</v>
      </c>
    </row>
    <row r="246" spans="2:10">
      <c r="B246" s="131"/>
      <c r="C246" s="132"/>
      <c r="D246" s="132" t="s">
        <v>518</v>
      </c>
      <c r="E246" s="138">
        <v>0</v>
      </c>
      <c r="F246" s="138">
        <v>0</v>
      </c>
      <c r="G246" s="138">
        <v>0</v>
      </c>
      <c r="H246" s="138">
        <f t="shared" ref="H246:H284" si="50">E246+F246+G246</f>
        <v>0</v>
      </c>
      <c r="I246" s="280">
        <v>0</v>
      </c>
      <c r="J246" s="139">
        <f>H246-I246</f>
        <v>0</v>
      </c>
    </row>
    <row r="247" spans="2:10">
      <c r="B247" s="131"/>
      <c r="C247" s="132"/>
      <c r="D247" s="132"/>
      <c r="E247" s="137"/>
      <c r="F247" s="137"/>
      <c r="G247" s="137"/>
      <c r="H247" s="138">
        <f t="shared" si="50"/>
        <v>0</v>
      </c>
      <c r="I247" s="282"/>
      <c r="J247" s="137"/>
    </row>
    <row r="248" spans="2:10">
      <c r="B248" s="133">
        <v>54</v>
      </c>
      <c r="C248" s="134" t="s">
        <v>425</v>
      </c>
      <c r="D248" s="132"/>
      <c r="E248" s="136">
        <f t="shared" ref="E248:J248" si="51">E249+E255+E263+E268+E271+E274+E278+E283</f>
        <v>317500</v>
      </c>
      <c r="F248" s="136">
        <f t="shared" si="51"/>
        <v>185750.59</v>
      </c>
      <c r="G248" s="136">
        <f t="shared" si="51"/>
        <v>-13920.02</v>
      </c>
      <c r="H248" s="136">
        <f t="shared" si="51"/>
        <v>489330.57</v>
      </c>
      <c r="I248" s="277">
        <f t="shared" si="51"/>
        <v>489330.57</v>
      </c>
      <c r="J248" s="136">
        <f t="shared" si="51"/>
        <v>0</v>
      </c>
    </row>
    <row r="249" spans="2:10">
      <c r="B249" s="131"/>
      <c r="C249" s="132"/>
      <c r="D249" s="135" t="s">
        <v>426</v>
      </c>
      <c r="E249" s="140">
        <f t="shared" ref="E249:J249" si="52">SUM(E250:E253)</f>
        <v>82500</v>
      </c>
      <c r="F249" s="140">
        <f t="shared" si="52"/>
        <v>32863.839999999997</v>
      </c>
      <c r="G249" s="140">
        <f>SUM(G250:G253)</f>
        <v>-5100.0200000000004</v>
      </c>
      <c r="H249" s="140">
        <f t="shared" si="52"/>
        <v>110263.82</v>
      </c>
      <c r="I249" s="279">
        <f t="shared" si="52"/>
        <v>110263.82</v>
      </c>
      <c r="J249" s="140">
        <f t="shared" si="52"/>
        <v>0</v>
      </c>
    </row>
    <row r="250" spans="2:10">
      <c r="B250" s="131"/>
      <c r="C250" s="132"/>
      <c r="D250" s="132" t="s">
        <v>427</v>
      </c>
      <c r="E250" s="138">
        <v>2500</v>
      </c>
      <c r="F250" s="138">
        <v>0</v>
      </c>
      <c r="G250" s="138">
        <v>-2500</v>
      </c>
      <c r="H250" s="138">
        <f t="shared" si="50"/>
        <v>0</v>
      </c>
      <c r="I250" s="278">
        <v>0</v>
      </c>
      <c r="J250" s="139">
        <f>H250-I250</f>
        <v>0</v>
      </c>
    </row>
    <row r="251" spans="2:10">
      <c r="B251" s="131"/>
      <c r="C251" s="132"/>
      <c r="D251" s="132" t="s">
        <v>531</v>
      </c>
      <c r="E251" s="138">
        <v>60000</v>
      </c>
      <c r="F251" s="138">
        <v>0</v>
      </c>
      <c r="G251" s="138">
        <v>-2600.02</v>
      </c>
      <c r="H251" s="138">
        <f t="shared" si="50"/>
        <v>57399.98</v>
      </c>
      <c r="I251" s="278">
        <v>57399.98</v>
      </c>
      <c r="J251" s="139">
        <f>H251-I251</f>
        <v>0</v>
      </c>
    </row>
    <row r="252" spans="2:10">
      <c r="B252" s="131"/>
      <c r="C252" s="132"/>
      <c r="D252" s="132" t="s">
        <v>428</v>
      </c>
      <c r="E252" s="138">
        <v>20000</v>
      </c>
      <c r="F252" s="138">
        <v>32863.839999999997</v>
      </c>
      <c r="G252" s="138">
        <v>0</v>
      </c>
      <c r="H252" s="138">
        <f t="shared" si="50"/>
        <v>52863.839999999997</v>
      </c>
      <c r="I252" s="278">
        <f>44319.05+8544.79</f>
        <v>52863.840000000004</v>
      </c>
      <c r="J252" s="139">
        <f>H252-I252</f>
        <v>0</v>
      </c>
    </row>
    <row r="253" spans="2:10">
      <c r="B253" s="131"/>
      <c r="C253" s="132"/>
      <c r="D253" s="132" t="s">
        <v>429</v>
      </c>
      <c r="E253" s="138">
        <v>0</v>
      </c>
      <c r="F253" s="138">
        <v>0</v>
      </c>
      <c r="G253" s="138">
        <v>0</v>
      </c>
      <c r="H253" s="138">
        <f t="shared" si="50"/>
        <v>0</v>
      </c>
      <c r="I253" s="278">
        <v>0</v>
      </c>
      <c r="J253" s="139">
        <f>H253-I253</f>
        <v>0</v>
      </c>
    </row>
    <row r="254" spans="2:10">
      <c r="B254" s="131"/>
      <c r="C254" s="132"/>
      <c r="D254" s="132"/>
      <c r="E254" s="137"/>
      <c r="F254" s="137"/>
      <c r="G254" s="137"/>
      <c r="H254" s="138">
        <f t="shared" si="50"/>
        <v>0</v>
      </c>
      <c r="I254" s="278"/>
      <c r="J254" s="137"/>
    </row>
    <row r="255" spans="2:10" ht="38.25">
      <c r="B255" s="131"/>
      <c r="C255" s="132"/>
      <c r="D255" s="135" t="s">
        <v>430</v>
      </c>
      <c r="E255" s="140">
        <f t="shared" ref="E255:J255" si="53">SUM(E256:E261)</f>
        <v>235000</v>
      </c>
      <c r="F255" s="140">
        <f t="shared" si="53"/>
        <v>27499.87</v>
      </c>
      <c r="G255" s="140">
        <f>SUM(G256:G261)</f>
        <v>-8820</v>
      </c>
      <c r="H255" s="196">
        <f t="shared" si="50"/>
        <v>253679.87</v>
      </c>
      <c r="I255" s="283">
        <f t="shared" si="53"/>
        <v>253679.87</v>
      </c>
      <c r="J255" s="140">
        <f t="shared" si="53"/>
        <v>0</v>
      </c>
    </row>
    <row r="256" spans="2:10">
      <c r="B256" s="131"/>
      <c r="C256" s="132"/>
      <c r="D256" s="132" t="s">
        <v>431</v>
      </c>
      <c r="E256" s="138">
        <v>0</v>
      </c>
      <c r="F256" s="138">
        <v>0</v>
      </c>
      <c r="G256" s="138">
        <v>0</v>
      </c>
      <c r="H256" s="138">
        <f t="shared" si="50"/>
        <v>0</v>
      </c>
      <c r="I256" s="274">
        <v>0</v>
      </c>
      <c r="J256" s="139">
        <f t="shared" ref="J256:J261" si="54">H256-I256</f>
        <v>0</v>
      </c>
    </row>
    <row r="257" spans="2:10">
      <c r="B257" s="131"/>
      <c r="C257" s="132"/>
      <c r="D257" s="132" t="s">
        <v>432</v>
      </c>
      <c r="E257" s="138">
        <v>50000</v>
      </c>
      <c r="F257" s="138">
        <v>0</v>
      </c>
      <c r="G257" s="138">
        <v>-8820</v>
      </c>
      <c r="H257" s="138">
        <f t="shared" si="50"/>
        <v>41180</v>
      </c>
      <c r="I257" s="280">
        <v>41180</v>
      </c>
      <c r="J257" s="139">
        <f t="shared" si="54"/>
        <v>0</v>
      </c>
    </row>
    <row r="258" spans="2:10">
      <c r="B258" s="131"/>
      <c r="C258" s="132"/>
      <c r="D258" s="132" t="s">
        <v>433</v>
      </c>
      <c r="E258" s="138">
        <v>0</v>
      </c>
      <c r="F258" s="138">
        <v>0</v>
      </c>
      <c r="G258" s="138">
        <v>0</v>
      </c>
      <c r="H258" s="138">
        <f t="shared" si="50"/>
        <v>0</v>
      </c>
      <c r="I258" s="280">
        <v>0</v>
      </c>
      <c r="J258" s="139">
        <f t="shared" si="54"/>
        <v>0</v>
      </c>
    </row>
    <row r="259" spans="2:10" ht="25.5">
      <c r="B259" s="131"/>
      <c r="C259" s="132"/>
      <c r="D259" s="132" t="s">
        <v>434</v>
      </c>
      <c r="E259" s="138">
        <v>20000</v>
      </c>
      <c r="F259" s="138">
        <v>8440.27</v>
      </c>
      <c r="G259" s="138">
        <v>0</v>
      </c>
      <c r="H259" s="138">
        <f t="shared" si="50"/>
        <v>28440.27</v>
      </c>
      <c r="I259" s="280">
        <v>28440.27</v>
      </c>
      <c r="J259" s="139">
        <f t="shared" si="54"/>
        <v>0</v>
      </c>
    </row>
    <row r="260" spans="2:10">
      <c r="B260" s="131"/>
      <c r="C260" s="132"/>
      <c r="D260" s="132" t="s">
        <v>435</v>
      </c>
      <c r="E260" s="138">
        <v>0</v>
      </c>
      <c r="F260" s="138">
        <v>0</v>
      </c>
      <c r="G260" s="138">
        <v>0</v>
      </c>
      <c r="H260" s="138">
        <f t="shared" si="50"/>
        <v>0</v>
      </c>
      <c r="I260" s="280">
        <v>0</v>
      </c>
      <c r="J260" s="139">
        <f t="shared" si="54"/>
        <v>0</v>
      </c>
    </row>
    <row r="261" spans="2:10">
      <c r="B261" s="131"/>
      <c r="C261" s="132"/>
      <c r="D261" s="132" t="s">
        <v>436</v>
      </c>
      <c r="E261" s="138">
        <v>165000</v>
      </c>
      <c r="F261" s="138">
        <v>19059.599999999999</v>
      </c>
      <c r="G261" s="138">
        <v>0</v>
      </c>
      <c r="H261" s="138">
        <f t="shared" si="50"/>
        <v>184059.6</v>
      </c>
      <c r="I261" s="280">
        <v>184059.6</v>
      </c>
      <c r="J261" s="139">
        <f t="shared" si="54"/>
        <v>0</v>
      </c>
    </row>
    <row r="262" spans="2:10">
      <c r="B262" s="131"/>
      <c r="C262" s="132"/>
      <c r="D262" s="132"/>
      <c r="E262" s="138">
        <v>0</v>
      </c>
      <c r="F262" s="138">
        <v>0</v>
      </c>
      <c r="G262" s="138">
        <v>0</v>
      </c>
      <c r="H262" s="138">
        <f t="shared" si="50"/>
        <v>0</v>
      </c>
      <c r="I262" s="282"/>
      <c r="J262" s="137"/>
    </row>
    <row r="263" spans="2:10">
      <c r="B263" s="131"/>
      <c r="C263" s="132"/>
      <c r="D263" s="135" t="s">
        <v>437</v>
      </c>
      <c r="E263" s="140">
        <f t="shared" ref="E263:J263" si="55">SUM(E264:E266)</f>
        <v>0</v>
      </c>
      <c r="F263" s="140">
        <f t="shared" si="55"/>
        <v>0</v>
      </c>
      <c r="G263" s="140">
        <f t="shared" si="55"/>
        <v>0</v>
      </c>
      <c r="H263" s="138">
        <f t="shared" si="50"/>
        <v>0</v>
      </c>
      <c r="I263" s="279">
        <f t="shared" si="55"/>
        <v>0</v>
      </c>
      <c r="J263" s="140">
        <f t="shared" si="55"/>
        <v>0</v>
      </c>
    </row>
    <row r="264" spans="2:10">
      <c r="B264" s="131"/>
      <c r="C264" s="132"/>
      <c r="D264" s="132" t="s">
        <v>438</v>
      </c>
      <c r="E264" s="138">
        <v>0</v>
      </c>
      <c r="F264" s="138">
        <v>0</v>
      </c>
      <c r="G264" s="138">
        <v>0</v>
      </c>
      <c r="H264" s="138">
        <f t="shared" si="50"/>
        <v>0</v>
      </c>
      <c r="I264" s="280">
        <v>0</v>
      </c>
      <c r="J264" s="139">
        <f>H264-I264</f>
        <v>0</v>
      </c>
    </row>
    <row r="265" spans="2:10">
      <c r="B265" s="131"/>
      <c r="C265" s="132"/>
      <c r="D265" s="132" t="s">
        <v>439</v>
      </c>
      <c r="E265" s="138">
        <v>0</v>
      </c>
      <c r="F265" s="138">
        <v>0</v>
      </c>
      <c r="G265" s="138">
        <v>0</v>
      </c>
      <c r="H265" s="138">
        <f t="shared" si="50"/>
        <v>0</v>
      </c>
      <c r="I265" s="280">
        <v>0</v>
      </c>
      <c r="J265" s="139">
        <f>H265-I265</f>
        <v>0</v>
      </c>
    </row>
    <row r="266" spans="2:10">
      <c r="B266" s="131"/>
      <c r="C266" s="132"/>
      <c r="D266" s="132" t="s">
        <v>440</v>
      </c>
      <c r="E266" s="138">
        <v>0</v>
      </c>
      <c r="F266" s="138">
        <v>0</v>
      </c>
      <c r="G266" s="138">
        <v>0</v>
      </c>
      <c r="H266" s="138">
        <f t="shared" si="50"/>
        <v>0</v>
      </c>
      <c r="I266" s="280">
        <v>0</v>
      </c>
      <c r="J266" s="139">
        <f>H266-I266</f>
        <v>0</v>
      </c>
    </row>
    <row r="267" spans="2:10">
      <c r="B267" s="131"/>
      <c r="C267" s="132"/>
      <c r="D267" s="132"/>
      <c r="E267" s="137"/>
      <c r="F267" s="137"/>
      <c r="G267" s="137"/>
      <c r="H267" s="138">
        <f t="shared" si="50"/>
        <v>0</v>
      </c>
      <c r="I267" s="282"/>
      <c r="J267" s="137"/>
    </row>
    <row r="268" spans="2:10" ht="25.5">
      <c r="B268" s="131"/>
      <c r="C268" s="132"/>
      <c r="D268" s="135" t="s">
        <v>441</v>
      </c>
      <c r="E268" s="140">
        <f t="shared" ref="E268:J268" si="56">SUM(E269)</f>
        <v>0</v>
      </c>
      <c r="F268" s="140">
        <f t="shared" si="56"/>
        <v>0</v>
      </c>
      <c r="G268" s="140">
        <f t="shared" si="56"/>
        <v>0</v>
      </c>
      <c r="H268" s="138">
        <f t="shared" si="50"/>
        <v>0</v>
      </c>
      <c r="I268" s="279">
        <f t="shared" si="56"/>
        <v>0</v>
      </c>
      <c r="J268" s="140">
        <f t="shared" si="56"/>
        <v>0</v>
      </c>
    </row>
    <row r="269" spans="2:10">
      <c r="B269" s="131"/>
      <c r="C269" s="132"/>
      <c r="D269" s="132" t="s">
        <v>442</v>
      </c>
      <c r="E269" s="138">
        <v>0</v>
      </c>
      <c r="F269" s="138">
        <v>0</v>
      </c>
      <c r="G269" s="138">
        <v>0</v>
      </c>
      <c r="H269" s="138">
        <f t="shared" si="50"/>
        <v>0</v>
      </c>
      <c r="I269" s="280">
        <v>0</v>
      </c>
      <c r="J269" s="139">
        <f>H269-I269</f>
        <v>0</v>
      </c>
    </row>
    <row r="270" spans="2:10">
      <c r="B270" s="131"/>
      <c r="C270" s="132"/>
      <c r="D270" s="132"/>
      <c r="E270" s="137"/>
      <c r="F270" s="137"/>
      <c r="G270" s="137"/>
      <c r="H270" s="138">
        <f t="shared" si="50"/>
        <v>0</v>
      </c>
      <c r="I270" s="282"/>
      <c r="J270" s="137"/>
    </row>
    <row r="271" spans="2:10">
      <c r="B271" s="131"/>
      <c r="C271" s="132"/>
      <c r="D271" s="135" t="s">
        <v>443</v>
      </c>
      <c r="E271" s="140">
        <f t="shared" ref="E271:J271" si="57">SUM(E272)</f>
        <v>0</v>
      </c>
      <c r="F271" s="140">
        <f t="shared" si="57"/>
        <v>65386.879999999997</v>
      </c>
      <c r="G271" s="140">
        <f t="shared" si="57"/>
        <v>0</v>
      </c>
      <c r="H271" s="138">
        <f t="shared" si="50"/>
        <v>65386.879999999997</v>
      </c>
      <c r="I271" s="279">
        <f t="shared" si="57"/>
        <v>65386.879999999997</v>
      </c>
      <c r="J271" s="140">
        <f t="shared" si="57"/>
        <v>0</v>
      </c>
    </row>
    <row r="272" spans="2:10">
      <c r="B272" s="131"/>
      <c r="C272" s="132"/>
      <c r="D272" s="132" t="s">
        <v>529</v>
      </c>
      <c r="E272" s="138">
        <v>0</v>
      </c>
      <c r="F272" s="138">
        <v>65386.879999999997</v>
      </c>
      <c r="G272" s="138">
        <v>0</v>
      </c>
      <c r="H272" s="138">
        <f t="shared" si="50"/>
        <v>65386.879999999997</v>
      </c>
      <c r="I272" s="280">
        <v>65386.879999999997</v>
      </c>
      <c r="J272" s="139">
        <f>H272-I272</f>
        <v>0</v>
      </c>
    </row>
    <row r="273" spans="2:10">
      <c r="B273" s="131"/>
      <c r="C273" s="132"/>
      <c r="D273" s="132"/>
      <c r="E273" s="138"/>
      <c r="F273" s="138">
        <v>0</v>
      </c>
      <c r="G273" s="137"/>
      <c r="H273" s="138">
        <f t="shared" si="50"/>
        <v>0</v>
      </c>
      <c r="I273" s="282"/>
      <c r="J273" s="137"/>
    </row>
    <row r="274" spans="2:10">
      <c r="B274" s="131"/>
      <c r="C274" s="132"/>
      <c r="D274" s="135" t="s">
        <v>444</v>
      </c>
      <c r="E274" s="140">
        <f t="shared" ref="E274:J274" si="58">SUM(E275)</f>
        <v>0</v>
      </c>
      <c r="F274" s="140">
        <f t="shared" si="58"/>
        <v>0</v>
      </c>
      <c r="G274" s="140">
        <f t="shared" si="58"/>
        <v>0</v>
      </c>
      <c r="H274" s="138">
        <f t="shared" si="50"/>
        <v>0</v>
      </c>
      <c r="I274" s="279">
        <f t="shared" si="58"/>
        <v>0</v>
      </c>
      <c r="J274" s="140">
        <f t="shared" si="58"/>
        <v>0</v>
      </c>
    </row>
    <row r="275" spans="2:10">
      <c r="B275" s="131"/>
      <c r="C275" s="132"/>
      <c r="D275" s="132" t="s">
        <v>445</v>
      </c>
      <c r="E275" s="138">
        <v>0</v>
      </c>
      <c r="F275" s="138">
        <v>0</v>
      </c>
      <c r="G275" s="138">
        <v>0</v>
      </c>
      <c r="H275" s="138">
        <f t="shared" si="50"/>
        <v>0</v>
      </c>
      <c r="I275" s="280">
        <v>0</v>
      </c>
      <c r="J275" s="139">
        <f>H275-I275</f>
        <v>0</v>
      </c>
    </row>
    <row r="276" spans="2:10">
      <c r="B276" s="131"/>
      <c r="C276" s="132"/>
      <c r="D276" s="132"/>
      <c r="E276" s="137"/>
      <c r="F276" s="137"/>
      <c r="G276" s="137"/>
      <c r="H276" s="138">
        <f t="shared" si="50"/>
        <v>0</v>
      </c>
      <c r="I276" s="282"/>
      <c r="J276" s="137"/>
    </row>
    <row r="277" spans="2:10">
      <c r="B277" s="131"/>
      <c r="C277" s="132"/>
      <c r="D277" s="132"/>
      <c r="E277" s="137"/>
      <c r="F277" s="137"/>
      <c r="G277" s="137"/>
      <c r="H277" s="138">
        <f t="shared" si="50"/>
        <v>0</v>
      </c>
      <c r="I277" s="281"/>
      <c r="J277" s="141"/>
    </row>
    <row r="278" spans="2:10">
      <c r="B278" s="131"/>
      <c r="C278" s="132"/>
      <c r="D278" s="135" t="s">
        <v>446</v>
      </c>
      <c r="E278" s="140">
        <f t="shared" ref="E278:J278" si="59">SUM(E279:E281)</f>
        <v>0</v>
      </c>
      <c r="F278" s="140">
        <f t="shared" si="59"/>
        <v>60000</v>
      </c>
      <c r="G278" s="140">
        <f t="shared" si="59"/>
        <v>0</v>
      </c>
      <c r="H278" s="138">
        <f t="shared" si="50"/>
        <v>60000</v>
      </c>
      <c r="I278" s="279">
        <f t="shared" si="59"/>
        <v>60000</v>
      </c>
      <c r="J278" s="140">
        <f t="shared" si="59"/>
        <v>0</v>
      </c>
    </row>
    <row r="279" spans="2:10">
      <c r="B279" s="131"/>
      <c r="C279" s="132"/>
      <c r="D279" s="132" t="s">
        <v>447</v>
      </c>
      <c r="E279" s="138">
        <v>0</v>
      </c>
      <c r="F279" s="138">
        <v>0</v>
      </c>
      <c r="G279" s="138">
        <v>0</v>
      </c>
      <c r="H279" s="138">
        <f t="shared" si="50"/>
        <v>0</v>
      </c>
      <c r="I279" s="280">
        <v>0</v>
      </c>
      <c r="J279" s="139">
        <f>H279-I279</f>
        <v>0</v>
      </c>
    </row>
    <row r="280" spans="2:10">
      <c r="B280" s="131"/>
      <c r="C280" s="132"/>
      <c r="D280" s="132" t="s">
        <v>448</v>
      </c>
      <c r="E280" s="138">
        <v>0</v>
      </c>
      <c r="F280" s="138">
        <v>60000</v>
      </c>
      <c r="G280" s="138">
        <v>0</v>
      </c>
      <c r="H280" s="138">
        <f t="shared" si="50"/>
        <v>60000</v>
      </c>
      <c r="I280" s="280">
        <v>60000</v>
      </c>
      <c r="J280" s="139">
        <f>H280-I280</f>
        <v>0</v>
      </c>
    </row>
    <row r="281" spans="2:10" ht="25.5">
      <c r="B281" s="131"/>
      <c r="C281" s="132"/>
      <c r="D281" s="132" t="s">
        <v>449</v>
      </c>
      <c r="E281" s="138">
        <v>0</v>
      </c>
      <c r="F281" s="138">
        <v>0</v>
      </c>
      <c r="G281" s="138">
        <v>0</v>
      </c>
      <c r="H281" s="138">
        <f t="shared" si="50"/>
        <v>0</v>
      </c>
      <c r="I281" s="280">
        <v>0</v>
      </c>
      <c r="J281" s="139">
        <f>H281-I281</f>
        <v>0</v>
      </c>
    </row>
    <row r="282" spans="2:10">
      <c r="B282" s="131"/>
      <c r="C282" s="132"/>
      <c r="D282" s="132"/>
      <c r="E282" s="137"/>
      <c r="F282" s="137"/>
      <c r="G282" s="137"/>
      <c r="H282" s="138">
        <f t="shared" si="50"/>
        <v>0</v>
      </c>
      <c r="I282" s="282"/>
      <c r="J282" s="137"/>
    </row>
    <row r="283" spans="2:10" ht="25.5">
      <c r="B283" s="131"/>
      <c r="C283" s="132"/>
      <c r="D283" s="135" t="s">
        <v>450</v>
      </c>
      <c r="E283" s="140">
        <f t="shared" ref="E283:J283" si="60">SUM(E284)</f>
        <v>0</v>
      </c>
      <c r="F283" s="140">
        <f t="shared" si="60"/>
        <v>0</v>
      </c>
      <c r="G283" s="140">
        <f t="shared" si="60"/>
        <v>0</v>
      </c>
      <c r="H283" s="138">
        <f t="shared" si="50"/>
        <v>0</v>
      </c>
      <c r="I283" s="279">
        <f t="shared" si="60"/>
        <v>0</v>
      </c>
      <c r="J283" s="140">
        <f t="shared" si="60"/>
        <v>0</v>
      </c>
    </row>
    <row r="284" spans="2:10" ht="25.5">
      <c r="B284" s="131"/>
      <c r="C284" s="132"/>
      <c r="D284" s="132" t="s">
        <v>451</v>
      </c>
      <c r="E284" s="138">
        <v>0</v>
      </c>
      <c r="F284" s="138">
        <v>0</v>
      </c>
      <c r="G284" s="138">
        <v>0</v>
      </c>
      <c r="H284" s="138">
        <f t="shared" si="50"/>
        <v>0</v>
      </c>
      <c r="I284" s="280">
        <v>0</v>
      </c>
      <c r="J284" s="139">
        <f>H284-I284</f>
        <v>0</v>
      </c>
    </row>
    <row r="285" spans="2:10">
      <c r="B285" s="131"/>
      <c r="C285" s="132"/>
      <c r="D285" s="132"/>
      <c r="E285" s="137"/>
      <c r="F285" s="137"/>
      <c r="G285" s="137"/>
      <c r="H285" s="138">
        <f t="shared" ref="H285:H295" si="61">E285+F285+G285</f>
        <v>0</v>
      </c>
      <c r="I285" s="282"/>
      <c r="J285" s="137"/>
    </row>
    <row r="286" spans="2:10">
      <c r="B286" s="133">
        <v>55</v>
      </c>
      <c r="C286" s="134" t="s">
        <v>452</v>
      </c>
      <c r="D286" s="132"/>
      <c r="E286" s="136">
        <f t="shared" ref="E286:J286" si="62">E287</f>
        <v>0</v>
      </c>
      <c r="F286" s="136">
        <f t="shared" si="62"/>
        <v>2995326.02</v>
      </c>
      <c r="G286" s="136">
        <f t="shared" si="62"/>
        <v>0</v>
      </c>
      <c r="H286" s="136">
        <f t="shared" si="62"/>
        <v>2995326.02</v>
      </c>
      <c r="I286" s="277">
        <f t="shared" si="62"/>
        <v>2995326.02</v>
      </c>
      <c r="J286" s="136">
        <f t="shared" si="62"/>
        <v>0</v>
      </c>
    </row>
    <row r="287" spans="2:10" ht="51">
      <c r="B287" s="131"/>
      <c r="C287" s="132"/>
      <c r="D287" s="135" t="s">
        <v>453</v>
      </c>
      <c r="E287" s="140">
        <f t="shared" ref="E287:J287" si="63">SUM(E288:E294)</f>
        <v>0</v>
      </c>
      <c r="F287" s="140">
        <f t="shared" si="63"/>
        <v>2995326.02</v>
      </c>
      <c r="G287" s="140">
        <f>SUM(G288:G294)</f>
        <v>0</v>
      </c>
      <c r="H287" s="138">
        <f t="shared" si="61"/>
        <v>2995326.02</v>
      </c>
      <c r="I287" s="279">
        <f t="shared" si="63"/>
        <v>2995326.02</v>
      </c>
      <c r="J287" s="140">
        <f t="shared" si="63"/>
        <v>0</v>
      </c>
    </row>
    <row r="288" spans="2:10">
      <c r="B288" s="131"/>
      <c r="C288" s="132"/>
      <c r="D288" s="132" t="s">
        <v>454</v>
      </c>
      <c r="E288" s="138">
        <v>0</v>
      </c>
      <c r="F288" s="138">
        <v>0</v>
      </c>
      <c r="G288" s="138">
        <v>0</v>
      </c>
      <c r="H288" s="138">
        <f t="shared" si="61"/>
        <v>0</v>
      </c>
      <c r="I288" s="280">
        <v>0</v>
      </c>
      <c r="J288" s="139">
        <f t="shared" ref="J288:J294" si="64">H288-I288</f>
        <v>0</v>
      </c>
    </row>
    <row r="289" spans="2:10">
      <c r="B289" s="131"/>
      <c r="C289" s="132"/>
      <c r="D289" s="132" t="s">
        <v>455</v>
      </c>
      <c r="E289" s="138">
        <v>0</v>
      </c>
      <c r="F289" s="138">
        <v>0</v>
      </c>
      <c r="G289" s="138">
        <v>0</v>
      </c>
      <c r="H289" s="138">
        <f t="shared" si="61"/>
        <v>0</v>
      </c>
      <c r="I289" s="280">
        <v>0</v>
      </c>
      <c r="J289" s="139">
        <f t="shared" si="64"/>
        <v>0</v>
      </c>
    </row>
    <row r="290" spans="2:10" ht="25.5">
      <c r="B290" s="131"/>
      <c r="C290" s="132"/>
      <c r="D290" s="132" t="s">
        <v>456</v>
      </c>
      <c r="E290" s="138">
        <v>0</v>
      </c>
      <c r="F290" s="138">
        <v>0</v>
      </c>
      <c r="G290" s="138">
        <v>0</v>
      </c>
      <c r="H290" s="138">
        <f t="shared" si="61"/>
        <v>0</v>
      </c>
      <c r="I290" s="280">
        <v>0</v>
      </c>
      <c r="J290" s="139">
        <f t="shared" si="64"/>
        <v>0</v>
      </c>
    </row>
    <row r="291" spans="2:10">
      <c r="B291" s="131"/>
      <c r="C291" s="132"/>
      <c r="D291" s="132" t="s">
        <v>457</v>
      </c>
      <c r="E291" s="138">
        <v>0</v>
      </c>
      <c r="F291" s="138">
        <v>2995326.02</v>
      </c>
      <c r="G291" s="138">
        <v>0</v>
      </c>
      <c r="H291" s="138">
        <f t="shared" si="61"/>
        <v>2995326.02</v>
      </c>
      <c r="I291" s="274">
        <v>2995326.02</v>
      </c>
      <c r="J291" s="139">
        <f t="shared" si="64"/>
        <v>0</v>
      </c>
    </row>
    <row r="292" spans="2:10">
      <c r="B292" s="131"/>
      <c r="C292" s="132"/>
      <c r="D292" s="132" t="s">
        <v>458</v>
      </c>
      <c r="E292" s="138">
        <v>0</v>
      </c>
      <c r="F292" s="138">
        <v>0</v>
      </c>
      <c r="G292" s="138">
        <v>0</v>
      </c>
      <c r="H292" s="138">
        <f t="shared" si="61"/>
        <v>0</v>
      </c>
      <c r="I292" s="280">
        <v>0</v>
      </c>
      <c r="J292" s="139">
        <f t="shared" si="64"/>
        <v>0</v>
      </c>
    </row>
    <row r="293" spans="2:10">
      <c r="B293" s="131"/>
      <c r="C293" s="132"/>
      <c r="D293" s="132" t="s">
        <v>459</v>
      </c>
      <c r="E293" s="138">
        <v>0</v>
      </c>
      <c r="F293" s="138">
        <v>0</v>
      </c>
      <c r="G293" s="138">
        <v>0</v>
      </c>
      <c r="H293" s="138">
        <f t="shared" si="61"/>
        <v>0</v>
      </c>
      <c r="I293" s="280">
        <v>0</v>
      </c>
      <c r="J293" s="139">
        <f t="shared" si="64"/>
        <v>0</v>
      </c>
    </row>
    <row r="294" spans="2:10">
      <c r="B294" s="131"/>
      <c r="C294" s="132"/>
      <c r="D294" s="132" t="s">
        <v>460</v>
      </c>
      <c r="E294" s="138">
        <v>0</v>
      </c>
      <c r="F294" s="138">
        <v>0</v>
      </c>
      <c r="G294" s="138">
        <v>0</v>
      </c>
      <c r="H294" s="138">
        <f t="shared" si="61"/>
        <v>0</v>
      </c>
      <c r="I294" s="280">
        <v>0</v>
      </c>
      <c r="J294" s="139">
        <f t="shared" si="64"/>
        <v>0</v>
      </c>
    </row>
    <row r="295" spans="2:10">
      <c r="B295" s="131"/>
      <c r="C295" s="132"/>
      <c r="D295" s="132"/>
      <c r="E295" s="137"/>
      <c r="F295" s="137"/>
      <c r="G295" s="137"/>
      <c r="H295" s="138">
        <f t="shared" si="61"/>
        <v>0</v>
      </c>
      <c r="I295" s="282"/>
      <c r="J295" s="137"/>
    </row>
    <row r="296" spans="2:10" ht="25.5">
      <c r="B296" s="100" t="s">
        <v>511</v>
      </c>
      <c r="C296" s="31"/>
      <c r="D296" s="135" t="s">
        <v>608</v>
      </c>
      <c r="E296" s="136">
        <f t="shared" ref="E296:J296" si="65">SUM(E297:E298)</f>
        <v>1069263</v>
      </c>
      <c r="F296" s="140">
        <f t="shared" si="65"/>
        <v>2581199.02</v>
      </c>
      <c r="G296" s="136">
        <f t="shared" si="65"/>
        <v>0</v>
      </c>
      <c r="H296" s="136">
        <f t="shared" si="65"/>
        <v>3650462.02</v>
      </c>
      <c r="I296" s="277">
        <f t="shared" si="65"/>
        <v>3650462.02</v>
      </c>
      <c r="J296" s="136">
        <f t="shared" si="65"/>
        <v>0</v>
      </c>
    </row>
    <row r="297" spans="2:10">
      <c r="B297" s="33"/>
      <c r="C297" s="32"/>
      <c r="D297" s="132" t="s">
        <v>62</v>
      </c>
      <c r="E297" s="138">
        <v>1069263</v>
      </c>
      <c r="F297" s="138">
        <v>2581199.02</v>
      </c>
      <c r="G297" s="138">
        <v>0</v>
      </c>
      <c r="H297" s="138">
        <f>E297+F297+G297</f>
        <v>3650462.02</v>
      </c>
      <c r="I297" s="280">
        <v>3650462.02</v>
      </c>
      <c r="J297" s="139">
        <f>H297-I297</f>
        <v>0</v>
      </c>
    </row>
    <row r="298" spans="2:10">
      <c r="B298" s="33"/>
      <c r="C298" s="32"/>
      <c r="D298" s="132"/>
      <c r="E298" s="138"/>
      <c r="F298" s="138"/>
      <c r="G298" s="138">
        <v>0</v>
      </c>
      <c r="H298" s="72">
        <v>0</v>
      </c>
      <c r="I298" s="284"/>
      <c r="J298" s="72">
        <v>0</v>
      </c>
    </row>
    <row r="299" spans="2:10">
      <c r="B299" s="131"/>
      <c r="C299" s="132"/>
      <c r="D299" s="132"/>
      <c r="E299" s="137"/>
      <c r="F299" s="137"/>
      <c r="G299" s="137"/>
      <c r="H299" s="138"/>
      <c r="I299" s="282"/>
      <c r="J299" s="137"/>
    </row>
    <row r="300" spans="2:10">
      <c r="B300" s="131"/>
      <c r="C300" s="132"/>
      <c r="D300" s="135" t="s">
        <v>461</v>
      </c>
      <c r="E300" s="140">
        <f t="shared" ref="E300:J300" si="66">SUM(E301:E302)</f>
        <v>957262.05</v>
      </c>
      <c r="F300" s="140">
        <f t="shared" si="66"/>
        <v>23961.37</v>
      </c>
      <c r="G300" s="140">
        <f t="shared" si="66"/>
        <v>0</v>
      </c>
      <c r="H300" s="140">
        <f t="shared" si="66"/>
        <v>981223.42</v>
      </c>
      <c r="I300" s="279">
        <f t="shared" si="66"/>
        <v>981223.42</v>
      </c>
      <c r="J300" s="140">
        <f t="shared" si="66"/>
        <v>0</v>
      </c>
    </row>
    <row r="301" spans="2:10">
      <c r="B301" s="131"/>
      <c r="C301" s="132"/>
      <c r="D301" s="132" t="s">
        <v>462</v>
      </c>
      <c r="E301" s="138">
        <v>0</v>
      </c>
      <c r="F301" s="138">
        <v>0</v>
      </c>
      <c r="G301" s="138">
        <v>0</v>
      </c>
      <c r="H301" s="138">
        <f>E301+F301+G301</f>
        <v>0</v>
      </c>
      <c r="I301" s="280">
        <v>0</v>
      </c>
      <c r="J301" s="139">
        <f>H301-I301</f>
        <v>0</v>
      </c>
    </row>
    <row r="302" spans="2:10">
      <c r="B302" s="131"/>
      <c r="C302" s="132"/>
      <c r="D302" s="132" t="s">
        <v>463</v>
      </c>
      <c r="E302" s="138">
        <v>957262.05</v>
      </c>
      <c r="F302" s="138">
        <v>23961.37</v>
      </c>
      <c r="G302" s="138">
        <v>0</v>
      </c>
      <c r="H302" s="138">
        <f>E302+F302+G302</f>
        <v>981223.42</v>
      </c>
      <c r="I302" s="280">
        <v>981223.42</v>
      </c>
      <c r="J302" s="139">
        <f>H302-I302</f>
        <v>0</v>
      </c>
    </row>
    <row r="303" spans="2:10">
      <c r="B303" s="131"/>
      <c r="C303" s="132"/>
      <c r="D303" s="132"/>
      <c r="E303" s="137"/>
      <c r="F303" s="137"/>
      <c r="G303" s="137"/>
      <c r="H303" s="137"/>
      <c r="I303" s="282"/>
      <c r="J303" s="137"/>
    </row>
    <row r="304" spans="2:10" ht="25.5">
      <c r="B304" s="131"/>
      <c r="C304" s="132"/>
      <c r="D304" s="135" t="s">
        <v>464</v>
      </c>
      <c r="E304" s="140">
        <f t="shared" ref="E304:J304" si="67">SUM(E305:E306)</f>
        <v>0</v>
      </c>
      <c r="F304" s="140">
        <f t="shared" si="67"/>
        <v>0</v>
      </c>
      <c r="G304" s="140">
        <f t="shared" si="67"/>
        <v>0</v>
      </c>
      <c r="H304" s="140">
        <f t="shared" si="67"/>
        <v>0</v>
      </c>
      <c r="I304" s="279">
        <f t="shared" si="67"/>
        <v>0</v>
      </c>
      <c r="J304" s="140">
        <f t="shared" si="67"/>
        <v>0</v>
      </c>
    </row>
    <row r="305" spans="2:10" ht="25.5">
      <c r="B305" s="131"/>
      <c r="C305" s="132"/>
      <c r="D305" s="132" t="s">
        <v>465</v>
      </c>
      <c r="E305" s="138">
        <v>0</v>
      </c>
      <c r="F305" s="138">
        <v>0</v>
      </c>
      <c r="G305" s="138">
        <v>0</v>
      </c>
      <c r="H305" s="138">
        <v>0</v>
      </c>
      <c r="I305" s="280">
        <v>0</v>
      </c>
      <c r="J305" s="139">
        <f>H305-I305</f>
        <v>0</v>
      </c>
    </row>
    <row r="306" spans="2:10">
      <c r="B306" s="131"/>
      <c r="C306" s="132"/>
      <c r="D306" s="132" t="s">
        <v>466</v>
      </c>
      <c r="E306" s="138">
        <v>0</v>
      </c>
      <c r="F306" s="138">
        <v>0</v>
      </c>
      <c r="G306" s="138">
        <v>0</v>
      </c>
      <c r="H306" s="138">
        <v>0</v>
      </c>
      <c r="I306" s="280">
        <v>0</v>
      </c>
      <c r="J306" s="139">
        <f>H306-I306</f>
        <v>0</v>
      </c>
    </row>
    <row r="307" spans="2:10">
      <c r="B307" s="131"/>
      <c r="C307" s="132"/>
      <c r="D307" s="132"/>
      <c r="E307" s="137"/>
      <c r="F307" s="137"/>
      <c r="G307" s="137"/>
      <c r="H307" s="137"/>
      <c r="I307" s="282"/>
      <c r="J307" s="137"/>
    </row>
    <row r="308" spans="2:10">
      <c r="B308" s="133">
        <v>57</v>
      </c>
      <c r="C308" s="134" t="s">
        <v>468</v>
      </c>
      <c r="D308" s="132"/>
      <c r="E308" s="136">
        <f t="shared" ref="E308:J308" si="68">E309+E314+E326</f>
        <v>13440000</v>
      </c>
      <c r="F308" s="136">
        <f t="shared" si="68"/>
        <v>4728432.3499999996</v>
      </c>
      <c r="G308" s="136">
        <f t="shared" si="68"/>
        <v>-5202840.13</v>
      </c>
      <c r="H308" s="136">
        <f t="shared" si="68"/>
        <v>12965592.220000001</v>
      </c>
      <c r="I308" s="277">
        <f t="shared" si="68"/>
        <v>12965592.219999999</v>
      </c>
      <c r="J308" s="136">
        <f t="shared" si="68"/>
        <v>0</v>
      </c>
    </row>
    <row r="309" spans="2:10">
      <c r="B309" s="131"/>
      <c r="C309" s="132"/>
      <c r="D309" s="135" t="s">
        <v>469</v>
      </c>
      <c r="E309" s="136">
        <f t="shared" ref="E309:J309" si="69">SUM(E310:E312)</f>
        <v>0</v>
      </c>
      <c r="F309" s="136">
        <f t="shared" si="69"/>
        <v>0</v>
      </c>
      <c r="G309" s="136">
        <f t="shared" si="69"/>
        <v>0</v>
      </c>
      <c r="H309" s="136">
        <f t="shared" si="69"/>
        <v>0</v>
      </c>
      <c r="I309" s="277">
        <f t="shared" si="69"/>
        <v>0</v>
      </c>
      <c r="J309" s="136">
        <f t="shared" si="69"/>
        <v>0</v>
      </c>
    </row>
    <row r="310" spans="2:10">
      <c r="B310" s="131"/>
      <c r="C310" s="132"/>
      <c r="D310" s="132" t="s">
        <v>470</v>
      </c>
      <c r="E310" s="138">
        <v>0</v>
      </c>
      <c r="F310" s="138">
        <v>0</v>
      </c>
      <c r="G310" s="138">
        <v>0</v>
      </c>
      <c r="H310" s="138">
        <f>E310+F310+G310</f>
        <v>0</v>
      </c>
      <c r="I310" s="280">
        <v>0</v>
      </c>
      <c r="J310" s="139">
        <f>H310-I310</f>
        <v>0</v>
      </c>
    </row>
    <row r="311" spans="2:10">
      <c r="B311" s="131"/>
      <c r="C311" s="132"/>
      <c r="D311" s="132" t="s">
        <v>471</v>
      </c>
      <c r="E311" s="138">
        <v>0</v>
      </c>
      <c r="F311" s="138">
        <v>0</v>
      </c>
      <c r="G311" s="138">
        <v>0</v>
      </c>
      <c r="H311" s="138">
        <f>E311+F311+G311</f>
        <v>0</v>
      </c>
      <c r="I311" s="280">
        <v>0</v>
      </c>
      <c r="J311" s="139">
        <f>H311-I311</f>
        <v>0</v>
      </c>
    </row>
    <row r="312" spans="2:10">
      <c r="B312" s="131"/>
      <c r="C312" s="132"/>
      <c r="D312" s="132" t="s">
        <v>472</v>
      </c>
      <c r="E312" s="138">
        <v>0</v>
      </c>
      <c r="F312" s="138">
        <v>0</v>
      </c>
      <c r="G312" s="138">
        <v>0</v>
      </c>
      <c r="H312" s="138">
        <f>E312+F312+G312</f>
        <v>0</v>
      </c>
      <c r="I312" s="280">
        <v>0</v>
      </c>
      <c r="J312" s="139">
        <f>H312-I312</f>
        <v>0</v>
      </c>
    </row>
    <row r="313" spans="2:10">
      <c r="B313" s="131"/>
      <c r="C313" s="132"/>
      <c r="D313" s="132"/>
      <c r="E313" s="137"/>
      <c r="F313" s="137"/>
      <c r="G313" s="137"/>
      <c r="H313" s="137"/>
      <c r="I313" s="282"/>
      <c r="J313" s="137"/>
    </row>
    <row r="314" spans="2:10" ht="25.5">
      <c r="B314" s="131"/>
      <c r="C314" s="132"/>
      <c r="D314" s="135" t="s">
        <v>473</v>
      </c>
      <c r="E314" s="136">
        <f t="shared" ref="E314:J314" si="70">SUM(E315:E322)</f>
        <v>12040000</v>
      </c>
      <c r="F314" s="136">
        <f t="shared" si="70"/>
        <v>1974759.87</v>
      </c>
      <c r="G314" s="136">
        <f t="shared" si="70"/>
        <v>-5132840.13</v>
      </c>
      <c r="H314" s="136">
        <f t="shared" si="70"/>
        <v>8881919.7400000002</v>
      </c>
      <c r="I314" s="277">
        <f t="shared" si="70"/>
        <v>8881919.7399999984</v>
      </c>
      <c r="J314" s="136">
        <f t="shared" si="70"/>
        <v>0</v>
      </c>
    </row>
    <row r="315" spans="2:10">
      <c r="B315" s="131"/>
      <c r="C315" s="132"/>
      <c r="D315" s="132" t="s">
        <v>474</v>
      </c>
      <c r="E315" s="138">
        <v>6740000</v>
      </c>
      <c r="F315" s="138">
        <v>1658459.87</v>
      </c>
      <c r="G315" s="138">
        <v>0</v>
      </c>
      <c r="H315" s="138">
        <f t="shared" ref="H315:H322" si="71">E315+F315+G315</f>
        <v>8398459.870000001</v>
      </c>
      <c r="I315" s="274">
        <v>8398459.8699999992</v>
      </c>
      <c r="J315" s="139">
        <f t="shared" ref="J315:J321" si="72">H315-I315</f>
        <v>0</v>
      </c>
    </row>
    <row r="316" spans="2:10">
      <c r="B316" s="131"/>
      <c r="C316" s="132"/>
      <c r="D316" s="132" t="s">
        <v>475</v>
      </c>
      <c r="E316" s="138">
        <v>5000000</v>
      </c>
      <c r="F316" s="138">
        <v>0</v>
      </c>
      <c r="G316" s="138">
        <v>-5000000</v>
      </c>
      <c r="H316" s="138">
        <f t="shared" si="71"/>
        <v>0</v>
      </c>
      <c r="I316" s="280">
        <v>0</v>
      </c>
      <c r="J316" s="139">
        <f t="shared" si="72"/>
        <v>0</v>
      </c>
    </row>
    <row r="317" spans="2:10">
      <c r="B317" s="131"/>
      <c r="C317" s="132"/>
      <c r="D317" s="132" t="s">
        <v>519</v>
      </c>
      <c r="E317" s="138">
        <v>100000</v>
      </c>
      <c r="F317" s="138">
        <v>0</v>
      </c>
      <c r="G317" s="138">
        <v>-31440.13</v>
      </c>
      <c r="H317" s="138">
        <f t="shared" si="71"/>
        <v>68559.87</v>
      </c>
      <c r="I317" s="274">
        <v>68559.87</v>
      </c>
      <c r="J317" s="139">
        <f t="shared" si="72"/>
        <v>0</v>
      </c>
    </row>
    <row r="318" spans="2:10">
      <c r="B318" s="131"/>
      <c r="C318" s="132"/>
      <c r="D318" s="132" t="s">
        <v>520</v>
      </c>
      <c r="E318" s="138">
        <v>200000</v>
      </c>
      <c r="F318" s="138">
        <v>0</v>
      </c>
      <c r="G318" s="138">
        <v>-101400</v>
      </c>
      <c r="H318" s="138">
        <f t="shared" si="71"/>
        <v>98600</v>
      </c>
      <c r="I318" s="274">
        <v>98600</v>
      </c>
      <c r="J318" s="139">
        <f t="shared" si="72"/>
        <v>0</v>
      </c>
    </row>
    <row r="319" spans="2:10">
      <c r="B319" s="131"/>
      <c r="C319" s="132"/>
      <c r="D319" s="132" t="s">
        <v>521</v>
      </c>
      <c r="E319" s="138">
        <v>0</v>
      </c>
      <c r="F319" s="138">
        <v>0</v>
      </c>
      <c r="G319" s="138">
        <v>0</v>
      </c>
      <c r="H319" s="138">
        <f t="shared" si="71"/>
        <v>0</v>
      </c>
      <c r="I319" s="274">
        <v>0</v>
      </c>
      <c r="J319" s="139">
        <f t="shared" si="72"/>
        <v>0</v>
      </c>
    </row>
    <row r="320" spans="2:10">
      <c r="B320" s="131"/>
      <c r="C320" s="132"/>
      <c r="D320" s="132" t="s">
        <v>607</v>
      </c>
      <c r="E320" s="138">
        <v>0</v>
      </c>
      <c r="F320" s="138">
        <v>316300</v>
      </c>
      <c r="G320" s="138">
        <v>0</v>
      </c>
      <c r="H320" s="138">
        <f t="shared" si="71"/>
        <v>316300</v>
      </c>
      <c r="I320" s="274">
        <v>316300</v>
      </c>
      <c r="J320" s="139">
        <f t="shared" si="72"/>
        <v>0</v>
      </c>
    </row>
    <row r="321" spans="2:10">
      <c r="B321" s="131"/>
      <c r="C321" s="132"/>
      <c r="D321" s="132" t="s">
        <v>536</v>
      </c>
      <c r="E321" s="138">
        <v>0</v>
      </c>
      <c r="F321" s="138">
        <v>0</v>
      </c>
      <c r="G321" s="138">
        <v>0</v>
      </c>
      <c r="H321" s="138">
        <f t="shared" si="71"/>
        <v>0</v>
      </c>
      <c r="I321" s="280">
        <v>0</v>
      </c>
      <c r="J321" s="139">
        <f t="shared" si="72"/>
        <v>0</v>
      </c>
    </row>
    <row r="322" spans="2:10">
      <c r="B322" s="131"/>
      <c r="C322" s="132"/>
      <c r="D322" s="132" t="s">
        <v>522</v>
      </c>
      <c r="E322" s="138">
        <v>0</v>
      </c>
      <c r="F322" s="138">
        <v>0</v>
      </c>
      <c r="G322" s="138">
        <v>0</v>
      </c>
      <c r="H322" s="138">
        <f t="shared" si="71"/>
        <v>0</v>
      </c>
      <c r="I322" s="274">
        <v>0</v>
      </c>
      <c r="J322" s="139">
        <f>H322-I322</f>
        <v>0</v>
      </c>
    </row>
    <row r="323" spans="2:10">
      <c r="B323" s="131"/>
      <c r="C323" s="132"/>
      <c r="D323" s="132"/>
      <c r="E323" s="138"/>
      <c r="F323" s="138"/>
      <c r="G323" s="138"/>
      <c r="H323" s="138"/>
      <c r="I323" s="280"/>
      <c r="J323" s="139">
        <f>H323-I323</f>
        <v>0</v>
      </c>
    </row>
    <row r="324" spans="2:10">
      <c r="B324" s="131"/>
      <c r="C324" s="132"/>
      <c r="D324" s="132"/>
      <c r="E324" s="138"/>
      <c r="F324" s="138"/>
      <c r="G324" s="138"/>
      <c r="H324" s="138"/>
      <c r="I324" s="278"/>
      <c r="J324" s="138"/>
    </row>
    <row r="325" spans="2:10">
      <c r="B325" s="131"/>
      <c r="C325" s="132"/>
      <c r="D325" s="132"/>
      <c r="E325" s="137"/>
      <c r="F325" s="137"/>
      <c r="G325" s="137"/>
      <c r="H325" s="137"/>
      <c r="I325" s="282"/>
      <c r="J325" s="137"/>
    </row>
    <row r="326" spans="2:10">
      <c r="B326" s="131"/>
      <c r="C326" s="132"/>
      <c r="D326" s="135" t="s">
        <v>476</v>
      </c>
      <c r="E326" s="136">
        <f t="shared" ref="E326:J326" si="73">SUM(E327:E333)</f>
        <v>1400000</v>
      </c>
      <c r="F326" s="136">
        <f t="shared" si="73"/>
        <v>2753672.48</v>
      </c>
      <c r="G326" s="136">
        <f t="shared" si="73"/>
        <v>-70000</v>
      </c>
      <c r="H326" s="136">
        <f t="shared" si="73"/>
        <v>4083672.48</v>
      </c>
      <c r="I326" s="277">
        <f t="shared" si="73"/>
        <v>4083672.48</v>
      </c>
      <c r="J326" s="136">
        <f t="shared" si="73"/>
        <v>0</v>
      </c>
    </row>
    <row r="327" spans="2:10">
      <c r="B327" s="131"/>
      <c r="C327" s="132"/>
      <c r="D327" s="132" t="s">
        <v>477</v>
      </c>
      <c r="E327" s="138">
        <v>0</v>
      </c>
      <c r="F327" s="138">
        <v>0</v>
      </c>
      <c r="G327" s="138">
        <v>0</v>
      </c>
      <c r="H327" s="138">
        <f t="shared" ref="H327:H333" si="74">E327+F327+G327</f>
        <v>0</v>
      </c>
      <c r="I327" s="280">
        <v>0</v>
      </c>
      <c r="J327" s="139">
        <f t="shared" ref="J327:J333" si="75">H327-I327</f>
        <v>0</v>
      </c>
    </row>
    <row r="328" spans="2:10">
      <c r="B328" s="131"/>
      <c r="C328" s="132"/>
      <c r="D328" s="132" t="s">
        <v>478</v>
      </c>
      <c r="E328" s="138">
        <v>0</v>
      </c>
      <c r="F328" s="138">
        <v>0</v>
      </c>
      <c r="G328" s="138">
        <v>0</v>
      </c>
      <c r="H328" s="138">
        <f t="shared" si="74"/>
        <v>0</v>
      </c>
      <c r="I328" s="280">
        <v>0</v>
      </c>
      <c r="J328" s="139">
        <f t="shared" si="75"/>
        <v>0</v>
      </c>
    </row>
    <row r="329" spans="2:10">
      <c r="B329" s="131"/>
      <c r="C329" s="132"/>
      <c r="D329" s="132" t="s">
        <v>143</v>
      </c>
      <c r="E329" s="138">
        <v>0</v>
      </c>
      <c r="F329" s="138">
        <v>0</v>
      </c>
      <c r="G329" s="138">
        <v>0</v>
      </c>
      <c r="H329" s="138">
        <f t="shared" si="74"/>
        <v>0</v>
      </c>
      <c r="I329" s="280">
        <v>0</v>
      </c>
      <c r="J329" s="139">
        <f t="shared" si="75"/>
        <v>0</v>
      </c>
    </row>
    <row r="330" spans="2:10">
      <c r="B330" s="131"/>
      <c r="C330" s="132"/>
      <c r="D330" s="132" t="s">
        <v>479</v>
      </c>
      <c r="E330" s="138">
        <v>1330000</v>
      </c>
      <c r="F330" s="138">
        <v>2753672.48</v>
      </c>
      <c r="G330" s="138">
        <v>0</v>
      </c>
      <c r="H330" s="138">
        <f t="shared" si="74"/>
        <v>4083672.48</v>
      </c>
      <c r="I330" s="280">
        <f>4072156.23+11516.25</f>
        <v>4083672.48</v>
      </c>
      <c r="J330" s="139">
        <f t="shared" si="75"/>
        <v>0</v>
      </c>
    </row>
    <row r="331" spans="2:10">
      <c r="B331" s="131"/>
      <c r="C331" s="132"/>
      <c r="D331" s="132" t="s">
        <v>480</v>
      </c>
      <c r="E331" s="138">
        <v>70000</v>
      </c>
      <c r="F331" s="138">
        <v>0</v>
      </c>
      <c r="G331" s="138">
        <v>-70000</v>
      </c>
      <c r="H331" s="138">
        <f t="shared" si="74"/>
        <v>0</v>
      </c>
      <c r="I331" s="280">
        <v>0</v>
      </c>
      <c r="J331" s="139">
        <f t="shared" si="75"/>
        <v>0</v>
      </c>
    </row>
    <row r="332" spans="2:10">
      <c r="B332" s="131"/>
      <c r="C332" s="132"/>
      <c r="D332" s="132" t="s">
        <v>481</v>
      </c>
      <c r="E332" s="138">
        <v>0</v>
      </c>
      <c r="F332" s="138">
        <v>0</v>
      </c>
      <c r="G332" s="138">
        <v>0</v>
      </c>
      <c r="H332" s="138">
        <f t="shared" si="74"/>
        <v>0</v>
      </c>
      <c r="I332" s="280">
        <v>0</v>
      </c>
      <c r="J332" s="139">
        <f t="shared" si="75"/>
        <v>0</v>
      </c>
    </row>
    <row r="333" spans="2:10">
      <c r="B333" s="131"/>
      <c r="C333" s="132"/>
      <c r="D333" s="132" t="s">
        <v>482</v>
      </c>
      <c r="E333" s="138">
        <v>0</v>
      </c>
      <c r="F333" s="138">
        <v>0</v>
      </c>
      <c r="G333" s="138">
        <v>0</v>
      </c>
      <c r="H333" s="138">
        <f t="shared" si="74"/>
        <v>0</v>
      </c>
      <c r="I333" s="280">
        <v>0</v>
      </c>
      <c r="J333" s="139">
        <f t="shared" si="75"/>
        <v>0</v>
      </c>
    </row>
    <row r="334" spans="2:10">
      <c r="B334" s="131"/>
      <c r="C334" s="132"/>
      <c r="D334" s="132"/>
      <c r="E334" s="137"/>
      <c r="F334" s="137"/>
      <c r="G334" s="137"/>
      <c r="H334" s="137"/>
      <c r="I334" s="282"/>
      <c r="J334" s="137"/>
    </row>
    <row r="335" spans="2:10">
      <c r="B335" s="133">
        <v>58</v>
      </c>
      <c r="C335" s="134" t="s">
        <v>483</v>
      </c>
      <c r="D335" s="132"/>
      <c r="E335" s="136">
        <f t="shared" ref="E335:J335" si="76">E336+E339</f>
        <v>0</v>
      </c>
      <c r="F335" s="136">
        <f t="shared" si="76"/>
        <v>0</v>
      </c>
      <c r="G335" s="136">
        <f t="shared" si="76"/>
        <v>0</v>
      </c>
      <c r="H335" s="136">
        <f t="shared" si="76"/>
        <v>0</v>
      </c>
      <c r="I335" s="277">
        <f t="shared" si="76"/>
        <v>0</v>
      </c>
      <c r="J335" s="136">
        <f t="shared" si="76"/>
        <v>0</v>
      </c>
    </row>
    <row r="336" spans="2:10">
      <c r="B336" s="131"/>
      <c r="C336" s="132"/>
      <c r="D336" s="135" t="s">
        <v>484</v>
      </c>
      <c r="E336" s="136">
        <f t="shared" ref="E336:J336" si="77">SUM(E337:E349)</f>
        <v>0</v>
      </c>
      <c r="F336" s="136">
        <f t="shared" si="77"/>
        <v>0</v>
      </c>
      <c r="G336" s="136">
        <f t="shared" si="77"/>
        <v>0</v>
      </c>
      <c r="H336" s="136">
        <f t="shared" si="77"/>
        <v>0</v>
      </c>
      <c r="I336" s="277">
        <f t="shared" si="77"/>
        <v>0</v>
      </c>
      <c r="J336" s="136">
        <f t="shared" si="77"/>
        <v>0</v>
      </c>
    </row>
    <row r="337" spans="2:10" ht="25.5">
      <c r="B337" s="131"/>
      <c r="C337" s="132"/>
      <c r="D337" s="132" t="s">
        <v>485</v>
      </c>
      <c r="E337" s="138">
        <v>0</v>
      </c>
      <c r="F337" s="138">
        <v>0</v>
      </c>
      <c r="G337" s="138">
        <v>0</v>
      </c>
      <c r="H337" s="138">
        <f>E337+F337+G337</f>
        <v>0</v>
      </c>
      <c r="I337" s="274">
        <v>0</v>
      </c>
      <c r="J337" s="139">
        <f>H337-I337</f>
        <v>0</v>
      </c>
    </row>
    <row r="338" spans="2:10">
      <c r="B338" s="131"/>
      <c r="C338" s="132"/>
      <c r="D338" s="132"/>
      <c r="E338" s="137"/>
      <c r="F338" s="137"/>
      <c r="G338" s="137"/>
      <c r="H338" s="137"/>
      <c r="I338" s="282"/>
      <c r="J338" s="137"/>
    </row>
    <row r="339" spans="2:10">
      <c r="B339" s="131"/>
      <c r="C339" s="132"/>
      <c r="D339" s="135" t="s">
        <v>486</v>
      </c>
      <c r="E339" s="136">
        <f t="shared" ref="E339:J339" si="78">SUM(E340:E352)</f>
        <v>0</v>
      </c>
      <c r="F339" s="136">
        <f t="shared" si="78"/>
        <v>0</v>
      </c>
      <c r="G339" s="136">
        <f t="shared" si="78"/>
        <v>0</v>
      </c>
      <c r="H339" s="136">
        <f t="shared" si="78"/>
        <v>0</v>
      </c>
      <c r="I339" s="277">
        <f t="shared" si="78"/>
        <v>0</v>
      </c>
      <c r="J339" s="136">
        <f t="shared" si="78"/>
        <v>0</v>
      </c>
    </row>
    <row r="340" spans="2:10" ht="25.5">
      <c r="B340" s="131"/>
      <c r="C340" s="132"/>
      <c r="D340" s="132" t="s">
        <v>487</v>
      </c>
      <c r="E340" s="138">
        <v>0</v>
      </c>
      <c r="F340" s="138">
        <v>0</v>
      </c>
      <c r="G340" s="138">
        <v>0</v>
      </c>
      <c r="H340" s="138">
        <f>E340+F340+G340</f>
        <v>0</v>
      </c>
      <c r="I340" s="280">
        <v>0</v>
      </c>
      <c r="J340" s="139">
        <f>H340-I340</f>
        <v>0</v>
      </c>
    </row>
    <row r="341" spans="2:10" ht="13.5" thickBot="1">
      <c r="B341" s="143"/>
      <c r="C341" s="144"/>
      <c r="D341" s="144"/>
      <c r="E341" s="144"/>
      <c r="F341" s="144"/>
      <c r="G341" s="144"/>
      <c r="H341" s="144"/>
      <c r="I341" s="143"/>
      <c r="J341" s="145" t="s">
        <v>537</v>
      </c>
    </row>
    <row r="342" spans="2:10"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2:10"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2:10"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2:10"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2:10"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2:10"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2:10"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2:10"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2:10">
      <c r="B350" s="147"/>
      <c r="C350" s="147"/>
      <c r="D350" s="147"/>
      <c r="E350" s="147"/>
      <c r="F350" s="147"/>
      <c r="G350" s="147"/>
      <c r="H350" s="147"/>
      <c r="I350" s="146"/>
      <c r="J350" s="146"/>
    </row>
    <row r="351" spans="2:10">
      <c r="B351" s="148"/>
      <c r="C351" s="149"/>
      <c r="D351" s="150"/>
      <c r="E351" s="149"/>
      <c r="F351" s="149"/>
      <c r="G351" s="149"/>
      <c r="H351" s="149"/>
      <c r="I351" s="146"/>
      <c r="J351" s="146"/>
    </row>
    <row r="352" spans="2:10">
      <c r="B352" s="147"/>
      <c r="C352" s="147"/>
      <c r="D352" s="147"/>
      <c r="E352" s="147"/>
      <c r="F352" s="147"/>
      <c r="G352" s="147"/>
      <c r="H352" s="147"/>
      <c r="I352" s="146"/>
      <c r="J352" s="146"/>
    </row>
    <row r="353" spans="2:10"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2:10">
      <c r="B354" s="146"/>
      <c r="C354" s="146"/>
      <c r="D354" s="146"/>
      <c r="E354" s="146"/>
      <c r="F354" s="146"/>
      <c r="G354" s="146"/>
      <c r="H354" s="146"/>
      <c r="I354" s="146"/>
      <c r="J354" s="146"/>
    </row>
  </sheetData>
  <phoneticPr fontId="7" type="noConversion"/>
  <pageMargins left="0.62992125984251968" right="0.43307086614173229" top="0.98425196850393704" bottom="0.98425196850393704" header="0" footer="0"/>
  <pageSetup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47"/>
  <sheetViews>
    <sheetView workbookViewId="0">
      <selection activeCell="J5" sqref="J5"/>
    </sheetView>
  </sheetViews>
  <sheetFormatPr baseColWidth="10" defaultRowHeight="12.75"/>
  <cols>
    <col min="1" max="1" width="5.85546875" customWidth="1"/>
    <col min="2" max="2" width="9.28515625" customWidth="1"/>
    <col min="3" max="3" width="29.140625" bestFit="1" customWidth="1"/>
    <col min="4" max="4" width="11.5703125" customWidth="1"/>
    <col min="8" max="8" width="11.7109375" bestFit="1" customWidth="1"/>
  </cols>
  <sheetData>
    <row r="1" spans="2:8" ht="13.5">
      <c r="B1" s="20" t="s">
        <v>32</v>
      </c>
      <c r="H1" s="107" t="s">
        <v>181</v>
      </c>
    </row>
    <row r="2" spans="2:8">
      <c r="B2" s="21" t="s">
        <v>506</v>
      </c>
    </row>
    <row r="3" spans="2:8">
      <c r="B3" s="21" t="s">
        <v>610</v>
      </c>
    </row>
    <row r="4" spans="2:8">
      <c r="B4" s="22" t="str">
        <f>+esf!B4</f>
        <v>Recursos propios (01)</v>
      </c>
    </row>
    <row r="6" spans="2:8" ht="13.5" thickBot="1"/>
    <row r="7" spans="2:8">
      <c r="B7" s="45"/>
      <c r="C7" s="26"/>
      <c r="D7" s="26"/>
      <c r="E7" s="26"/>
      <c r="F7" s="26"/>
      <c r="G7" s="26"/>
      <c r="H7" s="26"/>
    </row>
    <row r="8" spans="2:8" ht="39" thickBot="1">
      <c r="B8" s="108" t="s">
        <v>109</v>
      </c>
      <c r="C8" s="110" t="s">
        <v>110</v>
      </c>
      <c r="D8" s="110" t="s">
        <v>111</v>
      </c>
      <c r="E8" s="110" t="s">
        <v>112</v>
      </c>
      <c r="F8" s="110" t="s">
        <v>113</v>
      </c>
      <c r="G8" s="110" t="s">
        <v>114</v>
      </c>
      <c r="H8" s="110" t="s">
        <v>36</v>
      </c>
    </row>
    <row r="9" spans="2:8">
      <c r="B9" s="34"/>
      <c r="C9" s="32"/>
      <c r="D9" s="197"/>
      <c r="E9" s="32"/>
      <c r="F9" s="198"/>
      <c r="G9" s="32">
        <v>0</v>
      </c>
      <c r="H9" s="199"/>
    </row>
    <row r="10" spans="2:8">
      <c r="B10" s="34"/>
      <c r="C10" s="32"/>
      <c r="D10" s="197"/>
      <c r="E10" s="32"/>
      <c r="F10" s="198"/>
      <c r="G10" s="32"/>
      <c r="H10" s="199"/>
    </row>
    <row r="11" spans="2:8">
      <c r="B11" s="33"/>
      <c r="C11" s="41"/>
      <c r="D11" s="32"/>
      <c r="E11" s="32"/>
      <c r="F11" s="32"/>
      <c r="G11" s="32"/>
      <c r="H11" s="32"/>
    </row>
    <row r="12" spans="2:8">
      <c r="B12" s="33"/>
      <c r="C12" s="41"/>
      <c r="D12" s="32"/>
      <c r="E12" s="32"/>
      <c r="F12" s="32"/>
      <c r="G12" s="32"/>
      <c r="H12" s="32"/>
    </row>
    <row r="13" spans="2:8">
      <c r="B13" s="33"/>
      <c r="C13" s="41"/>
      <c r="D13" s="32"/>
      <c r="E13" s="32"/>
      <c r="F13" s="32"/>
      <c r="G13" s="32"/>
      <c r="H13" s="32"/>
    </row>
    <row r="14" spans="2:8">
      <c r="B14" s="33"/>
      <c r="C14" s="41"/>
      <c r="D14" s="32"/>
      <c r="E14" s="32"/>
      <c r="F14" s="32"/>
      <c r="G14" s="32"/>
      <c r="H14" s="32"/>
    </row>
    <row r="15" spans="2:8">
      <c r="B15" s="33"/>
      <c r="C15" s="41"/>
      <c r="D15" s="32"/>
      <c r="E15" s="32"/>
      <c r="F15" s="32"/>
      <c r="G15" s="32"/>
      <c r="H15" s="32"/>
    </row>
    <row r="16" spans="2:8">
      <c r="B16" s="33"/>
      <c r="C16" s="41"/>
      <c r="D16" s="32"/>
      <c r="E16" s="32"/>
      <c r="F16" s="32"/>
      <c r="G16" s="32"/>
      <c r="H16" s="32"/>
    </row>
    <row r="17" spans="2:8">
      <c r="B17" s="33"/>
      <c r="C17" s="41"/>
      <c r="D17" s="32"/>
      <c r="E17" s="32"/>
      <c r="F17" s="32"/>
      <c r="G17" s="32"/>
      <c r="H17" s="32"/>
    </row>
    <row r="18" spans="2:8">
      <c r="B18" s="33"/>
      <c r="C18" s="41"/>
      <c r="D18" s="32"/>
      <c r="E18" s="32"/>
      <c r="F18" s="32"/>
      <c r="G18" s="32"/>
      <c r="H18" s="32"/>
    </row>
    <row r="19" spans="2:8" ht="13.5" thickBot="1">
      <c r="B19" s="43"/>
      <c r="C19" s="6"/>
      <c r="D19" s="42"/>
      <c r="E19" s="42"/>
      <c r="F19" s="42"/>
      <c r="G19" s="42"/>
      <c r="H19" s="42"/>
    </row>
    <row r="20" spans="2:8" ht="13.5" thickBot="1">
      <c r="B20" s="59" t="s">
        <v>115</v>
      </c>
      <c r="C20" s="60"/>
      <c r="D20" s="60"/>
      <c r="E20" s="60"/>
      <c r="F20" s="60"/>
      <c r="G20" s="60"/>
      <c r="H20" s="61"/>
    </row>
    <row r="42" spans="2:7">
      <c r="B42" s="55"/>
      <c r="C42" s="55"/>
      <c r="D42" s="55"/>
      <c r="E42" s="55"/>
      <c r="F42" s="55"/>
    </row>
    <row r="43" spans="2:7">
      <c r="B43" s="83"/>
      <c r="C43" s="55"/>
      <c r="D43" s="83"/>
      <c r="E43" s="83"/>
      <c r="F43" s="83"/>
    </row>
    <row r="44" spans="2:7">
      <c r="B44" s="56"/>
      <c r="C44" s="56"/>
      <c r="D44" s="56"/>
      <c r="E44" s="56"/>
      <c r="F44" s="56"/>
      <c r="G44" s="56"/>
    </row>
    <row r="45" spans="2:7">
      <c r="B45" s="83"/>
      <c r="C45" s="55"/>
      <c r="D45" s="55"/>
      <c r="E45" s="55"/>
      <c r="F45" s="55"/>
      <c r="G45" s="55"/>
    </row>
    <row r="46" spans="2:7">
      <c r="B46" s="56"/>
      <c r="C46" s="56"/>
      <c r="D46" s="56"/>
      <c r="E46" s="56"/>
      <c r="F46" s="56"/>
      <c r="G46" s="56"/>
    </row>
    <row r="47" spans="2:7">
      <c r="B47" s="56"/>
      <c r="C47" s="56"/>
      <c r="D47" s="56"/>
      <c r="E47" s="56"/>
      <c r="F47" s="56"/>
      <c r="G47" s="56"/>
    </row>
  </sheetData>
  <phoneticPr fontId="7" type="noConversion"/>
  <pageMargins left="0.78740157480314965" right="0.78740157480314965" top="0.98425196850393704" bottom="0.59055118110236227" header="0" footer="0.78740157480314965"/>
  <pageSetup scale="85" orientation="portrait" r:id="rId1"/>
  <headerFooter alignWithMargins="0">
    <oddFooter>&amp;R&amp;"Arial Narrow,Normal"&amp;9 18/21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workbookViewId="0">
      <selection activeCell="B4" sqref="B4"/>
    </sheetView>
  </sheetViews>
  <sheetFormatPr baseColWidth="10" defaultRowHeight="12.75"/>
  <cols>
    <col min="1" max="1" width="5.85546875" customWidth="1"/>
    <col min="2" max="2" width="23.28515625" customWidth="1"/>
    <col min="3" max="3" width="12.7109375" customWidth="1"/>
    <col min="4" max="4" width="11.5703125" customWidth="1"/>
    <col min="5" max="5" width="11.7109375" bestFit="1" customWidth="1"/>
    <col min="8" max="9" width="11.7109375" bestFit="1" customWidth="1"/>
  </cols>
  <sheetData>
    <row r="1" spans="2:11" ht="13.5">
      <c r="B1" s="20" t="s">
        <v>32</v>
      </c>
      <c r="K1" s="107" t="s">
        <v>182</v>
      </c>
    </row>
    <row r="2" spans="2:11">
      <c r="B2" s="21" t="s">
        <v>506</v>
      </c>
    </row>
    <row r="3" spans="2:11">
      <c r="B3" s="21" t="s">
        <v>611</v>
      </c>
    </row>
    <row r="4" spans="2:11">
      <c r="B4" s="22" t="str">
        <f>+esf!B4</f>
        <v>Recursos propios (01)</v>
      </c>
    </row>
    <row r="6" spans="2:11" ht="13.5" thickBot="1"/>
    <row r="7" spans="2:11">
      <c r="B7" s="312" t="s">
        <v>65</v>
      </c>
      <c r="C7" s="312" t="s">
        <v>124</v>
      </c>
      <c r="D7" s="312" t="s">
        <v>125</v>
      </c>
      <c r="E7" s="324"/>
      <c r="F7" s="325"/>
      <c r="G7" s="325"/>
      <c r="H7" s="326"/>
      <c r="I7" s="62"/>
      <c r="J7" s="324" t="s">
        <v>127</v>
      </c>
      <c r="K7" s="326"/>
    </row>
    <row r="8" spans="2:11" ht="13.5" thickBot="1">
      <c r="B8" s="323"/>
      <c r="C8" s="323"/>
      <c r="D8" s="323"/>
      <c r="E8" s="327" t="s">
        <v>126</v>
      </c>
      <c r="F8" s="328"/>
      <c r="G8" s="328"/>
      <c r="H8" s="329"/>
      <c r="I8" s="63" t="s">
        <v>545</v>
      </c>
      <c r="J8" s="327"/>
      <c r="K8" s="329"/>
    </row>
    <row r="9" spans="2:11" ht="24.75" customHeight="1">
      <c r="B9" s="323"/>
      <c r="C9" s="323"/>
      <c r="D9" s="323"/>
      <c r="E9" s="320" t="s">
        <v>128</v>
      </c>
      <c r="F9" s="320" t="s">
        <v>129</v>
      </c>
      <c r="G9" s="320" t="s">
        <v>130</v>
      </c>
      <c r="H9" s="320" t="s">
        <v>131</v>
      </c>
      <c r="I9" s="63" t="s">
        <v>546</v>
      </c>
      <c r="J9" s="63"/>
      <c r="K9" s="320" t="s">
        <v>132</v>
      </c>
    </row>
    <row r="10" spans="2:11" ht="13.5" thickBot="1">
      <c r="B10" s="313"/>
      <c r="C10" s="313"/>
      <c r="D10" s="313"/>
      <c r="E10" s="321"/>
      <c r="F10" s="321"/>
      <c r="G10" s="321"/>
      <c r="H10" s="321"/>
      <c r="I10" s="64"/>
      <c r="J10" s="46" t="s">
        <v>36</v>
      </c>
      <c r="K10" s="321"/>
    </row>
    <row r="11" spans="2:11" ht="13.5" thickBot="1">
      <c r="B11" s="66"/>
      <c r="C11" s="200"/>
      <c r="D11" s="32"/>
      <c r="E11" s="199"/>
      <c r="F11" s="32"/>
      <c r="G11" s="32"/>
      <c r="H11" s="32"/>
      <c r="I11" s="32"/>
      <c r="J11" s="32"/>
      <c r="K11" s="32"/>
    </row>
    <row r="12" spans="2:11" ht="76.5">
      <c r="B12" s="65" t="s">
        <v>133</v>
      </c>
      <c r="C12" s="201"/>
      <c r="D12" s="201"/>
      <c r="E12" s="199"/>
      <c r="F12" s="32">
        <v>0</v>
      </c>
      <c r="G12" s="32"/>
      <c r="H12" s="199"/>
      <c r="I12" s="199">
        <f>E12-H12</f>
        <v>0</v>
      </c>
      <c r="J12" s="212">
        <f>D12-I12</f>
        <v>0</v>
      </c>
      <c r="K12" s="202">
        <v>0</v>
      </c>
    </row>
    <row r="13" spans="2:11" ht="13.5" thickBot="1">
      <c r="B13" s="67"/>
      <c r="C13" s="68"/>
      <c r="D13" s="42"/>
      <c r="E13" s="42"/>
      <c r="F13" s="42"/>
      <c r="G13" s="42"/>
      <c r="H13" s="42"/>
      <c r="I13" s="42"/>
      <c r="J13" s="42"/>
      <c r="K13" s="42"/>
    </row>
    <row r="34" spans="2:7">
      <c r="B34" s="83"/>
      <c r="C34" s="55"/>
      <c r="D34" s="55"/>
      <c r="E34" s="55"/>
      <c r="F34" s="55"/>
      <c r="G34" s="55"/>
    </row>
  </sheetData>
  <mergeCells count="11">
    <mergeCell ref="K9:K10"/>
    <mergeCell ref="B7:B10"/>
    <mergeCell ref="C7:C10"/>
    <mergeCell ref="D7:D10"/>
    <mergeCell ref="E7:H7"/>
    <mergeCell ref="E8:H8"/>
    <mergeCell ref="J7:K8"/>
    <mergeCell ref="E9:E10"/>
    <mergeCell ref="F9:F10"/>
    <mergeCell ref="G9:G10"/>
    <mergeCell ref="H9:H10"/>
  </mergeCells>
  <phoneticPr fontId="7" type="noConversion"/>
  <pageMargins left="0.78740157480314965" right="0.78740157480314965" top="0.98425196850393704" bottom="0.59055118110236227" header="0" footer="0.78740157480314965"/>
  <pageSetup scale="90" orientation="landscape" r:id="rId1"/>
  <headerFooter alignWithMargins="0">
    <oddFooter>&amp;R&amp;"Arial Narrow,Normal"&amp;9 19/21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82"/>
  <sheetViews>
    <sheetView zoomScaleNormal="100" zoomScaleSheetLayoutView="100" workbookViewId="0"/>
  </sheetViews>
  <sheetFormatPr baseColWidth="10" defaultRowHeight="12.75"/>
  <cols>
    <col min="1" max="1" width="3.7109375" customWidth="1"/>
    <col min="2" max="2" width="6.85546875" customWidth="1"/>
    <col min="3" max="3" width="23.7109375" style="249" customWidth="1"/>
    <col min="4" max="4" width="13.85546875" customWidth="1"/>
    <col min="5" max="5" width="6.28515625" bestFit="1" customWidth="1"/>
    <col min="6" max="6" width="8.28515625" bestFit="1" customWidth="1"/>
    <col min="7" max="7" width="9.5703125" customWidth="1"/>
    <col min="8" max="8" width="5.7109375" customWidth="1"/>
    <col min="9" max="9" width="5.42578125" customWidth="1"/>
    <col min="10" max="10" width="7.85546875" customWidth="1"/>
    <col min="11" max="11" width="7" customWidth="1"/>
    <col min="12" max="12" width="3.28515625" customWidth="1"/>
    <col min="13" max="13" width="8" customWidth="1"/>
    <col min="14" max="14" width="6.140625" customWidth="1"/>
    <col min="15" max="15" width="11.28515625" style="214" customWidth="1"/>
    <col min="16" max="16" width="5.5703125" customWidth="1"/>
    <col min="17" max="17" width="11.28515625" style="214" customWidth="1"/>
    <col min="18" max="18" width="7.28515625" customWidth="1"/>
    <col min="19" max="19" width="4.28515625" customWidth="1"/>
    <col min="20" max="20" width="10.85546875" style="214" customWidth="1"/>
    <col min="21" max="21" width="7.7109375" customWidth="1"/>
    <col min="22" max="22" width="11" customWidth="1"/>
    <col min="23" max="23" width="9.85546875" customWidth="1"/>
    <col min="24" max="24" width="4.5703125" bestFit="1" customWidth="1"/>
    <col min="25" max="25" width="8" customWidth="1"/>
    <col min="26" max="26" width="8.28515625" customWidth="1"/>
    <col min="27" max="27" width="9.28515625" customWidth="1"/>
  </cols>
  <sheetData>
    <row r="1" spans="2:27" ht="13.5">
      <c r="B1" s="20" t="s">
        <v>32</v>
      </c>
      <c r="W1" s="107" t="s">
        <v>183</v>
      </c>
    </row>
    <row r="2" spans="2:27">
      <c r="B2" s="21" t="s">
        <v>506</v>
      </c>
    </row>
    <row r="3" spans="2:27">
      <c r="B3" s="21" t="s">
        <v>149</v>
      </c>
    </row>
    <row r="4" spans="2:27">
      <c r="B4" s="21" t="s">
        <v>150</v>
      </c>
      <c r="C4" s="300" t="s">
        <v>612</v>
      </c>
    </row>
    <row r="5" spans="2:27">
      <c r="B5" s="22" t="str">
        <f>+esf!B4</f>
        <v>Recursos propios (01)</v>
      </c>
      <c r="L5" s="101"/>
    </row>
    <row r="6" spans="2:27">
      <c r="B6" s="21"/>
    </row>
    <row r="8" spans="2:27" ht="12.75" customHeight="1">
      <c r="B8" s="337" t="s">
        <v>151</v>
      </c>
      <c r="C8" s="338"/>
      <c r="D8" s="338"/>
      <c r="E8" s="339"/>
      <c r="F8" s="339"/>
      <c r="G8" s="339"/>
      <c r="H8" s="340"/>
      <c r="I8" s="347" t="s">
        <v>149</v>
      </c>
      <c r="J8" s="348"/>
      <c r="K8" s="348"/>
      <c r="L8" s="348"/>
      <c r="M8" s="348"/>
      <c r="N8" s="349"/>
      <c r="O8" s="347" t="s">
        <v>152</v>
      </c>
      <c r="P8" s="348"/>
      <c r="Q8" s="348"/>
      <c r="R8" s="348"/>
      <c r="S8" s="349"/>
      <c r="T8" s="330" t="s">
        <v>153</v>
      </c>
      <c r="U8" s="331"/>
      <c r="V8" s="331"/>
      <c r="W8" s="331"/>
      <c r="X8" s="332"/>
      <c r="Y8" s="333"/>
      <c r="Z8" s="334"/>
      <c r="AA8" s="335" t="s">
        <v>154</v>
      </c>
    </row>
    <row r="9" spans="2:27" ht="12.75" customHeight="1">
      <c r="B9" s="337" t="s">
        <v>155</v>
      </c>
      <c r="C9" s="338"/>
      <c r="D9" s="338"/>
      <c r="E9" s="339"/>
      <c r="F9" s="339"/>
      <c r="G9" s="339"/>
      <c r="H9" s="340"/>
      <c r="I9" s="341" t="s">
        <v>156</v>
      </c>
      <c r="J9" s="342"/>
      <c r="K9" s="343"/>
      <c r="L9" s="341" t="s">
        <v>157</v>
      </c>
      <c r="M9" s="342"/>
      <c r="N9" s="343"/>
      <c r="O9" s="341" t="s">
        <v>152</v>
      </c>
      <c r="P9" s="342"/>
      <c r="Q9" s="342"/>
      <c r="R9" s="342"/>
      <c r="S9" s="343"/>
      <c r="T9" s="333" t="s">
        <v>153</v>
      </c>
      <c r="U9" s="344"/>
      <c r="V9" s="344"/>
      <c r="W9" s="344"/>
      <c r="X9" s="334"/>
      <c r="Y9" s="345" t="s">
        <v>158</v>
      </c>
      <c r="Z9" s="346"/>
      <c r="AA9" s="336"/>
    </row>
    <row r="10" spans="2:27" s="103" customFormat="1" ht="26.25" customHeight="1">
      <c r="B10" s="112" t="s">
        <v>159</v>
      </c>
      <c r="C10" s="112" t="s">
        <v>160</v>
      </c>
      <c r="D10" s="112" t="s">
        <v>161</v>
      </c>
      <c r="E10" s="112" t="s">
        <v>488</v>
      </c>
      <c r="F10" s="112" t="s">
        <v>489</v>
      </c>
      <c r="G10" s="112" t="s">
        <v>490</v>
      </c>
      <c r="H10" s="112" t="s">
        <v>491</v>
      </c>
      <c r="I10" s="112" t="s">
        <v>132</v>
      </c>
      <c r="J10" s="112" t="s">
        <v>162</v>
      </c>
      <c r="K10" s="112" t="s">
        <v>163</v>
      </c>
      <c r="L10" s="112" t="s">
        <v>132</v>
      </c>
      <c r="M10" s="112" t="s">
        <v>162</v>
      </c>
      <c r="N10" s="112" t="s">
        <v>163</v>
      </c>
      <c r="O10" s="215" t="s">
        <v>164</v>
      </c>
      <c r="P10" s="112" t="s">
        <v>165</v>
      </c>
      <c r="Q10" s="215" t="s">
        <v>166</v>
      </c>
      <c r="R10" s="112" t="s">
        <v>492</v>
      </c>
      <c r="S10" s="112" t="s">
        <v>539</v>
      </c>
      <c r="T10" s="215" t="s">
        <v>164</v>
      </c>
      <c r="U10" s="112" t="s">
        <v>165</v>
      </c>
      <c r="V10" s="112" t="s">
        <v>166</v>
      </c>
      <c r="W10" s="112" t="s">
        <v>492</v>
      </c>
      <c r="X10" s="112" t="s">
        <v>167</v>
      </c>
      <c r="Y10" s="112" t="s">
        <v>168</v>
      </c>
      <c r="Z10" s="112" t="s">
        <v>169</v>
      </c>
      <c r="AA10" s="112"/>
    </row>
    <row r="11" spans="2:27" s="56" customFormat="1" ht="15.75" customHeight="1">
      <c r="B11" s="104"/>
      <c r="C11" s="104" t="s">
        <v>547</v>
      </c>
      <c r="D11" s="104"/>
      <c r="E11" s="104"/>
      <c r="F11" s="104"/>
      <c r="G11" s="104"/>
      <c r="H11" s="104"/>
      <c r="I11" s="105"/>
      <c r="J11" s="105"/>
      <c r="K11" s="105"/>
      <c r="L11" s="105"/>
      <c r="M11" s="104"/>
      <c r="N11" s="105"/>
      <c r="O11" s="286">
        <f>SUM(O12:O21)</f>
        <v>76784.239999999991</v>
      </c>
      <c r="P11" s="106"/>
      <c r="Q11" s="286">
        <f>SUM(Q12:Q21)</f>
        <v>76784.239999999991</v>
      </c>
      <c r="R11" s="106"/>
      <c r="S11" s="106"/>
      <c r="T11" s="286">
        <f>SUM(T12:T21)</f>
        <v>76784.239999999991</v>
      </c>
      <c r="U11" s="106"/>
      <c r="V11" s="286">
        <f>SUM(V12:V21)</f>
        <v>76784.239999999991</v>
      </c>
      <c r="W11" s="106"/>
      <c r="X11" s="106"/>
      <c r="Y11" s="106"/>
      <c r="Z11" s="106"/>
      <c r="AA11" s="106"/>
    </row>
    <row r="12" spans="2:27" ht="13.5">
      <c r="B12" s="106"/>
      <c r="C12" s="250" t="s">
        <v>569</v>
      </c>
      <c r="D12" s="106" t="s">
        <v>560</v>
      </c>
      <c r="E12" s="106"/>
      <c r="F12" s="106"/>
      <c r="G12" s="106"/>
      <c r="H12" s="106"/>
      <c r="I12" s="218"/>
      <c r="J12" s="217"/>
      <c r="K12" s="106"/>
      <c r="L12" s="106"/>
      <c r="M12" s="106"/>
      <c r="N12" s="106"/>
      <c r="O12" s="287">
        <v>2094.87</v>
      </c>
      <c r="P12" s="106"/>
      <c r="Q12" s="287">
        <v>2094.87</v>
      </c>
      <c r="R12" s="106"/>
      <c r="S12" s="106"/>
      <c r="T12" s="287">
        <v>2094.87</v>
      </c>
      <c r="U12" s="106"/>
      <c r="V12" s="287">
        <v>2094.87</v>
      </c>
      <c r="W12" s="106"/>
      <c r="X12" s="106"/>
      <c r="Y12" s="106"/>
      <c r="Z12" s="106"/>
      <c r="AA12" s="106"/>
    </row>
    <row r="13" spans="2:27" ht="13.5">
      <c r="B13" s="106"/>
      <c r="C13" s="250" t="s">
        <v>568</v>
      </c>
      <c r="D13" s="106" t="s">
        <v>561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287">
        <v>4937.34</v>
      </c>
      <c r="P13" s="106"/>
      <c r="Q13" s="287">
        <v>4937.34</v>
      </c>
      <c r="R13" s="106"/>
      <c r="S13" s="106"/>
      <c r="T13" s="287">
        <v>4937.34</v>
      </c>
      <c r="U13" s="106"/>
      <c r="V13" s="287">
        <v>4937.34</v>
      </c>
      <c r="W13" s="106"/>
      <c r="X13" s="106"/>
      <c r="Y13" s="106"/>
      <c r="Z13" s="106"/>
      <c r="AA13" s="106"/>
    </row>
    <row r="14" spans="2:27" ht="14.25" customHeight="1">
      <c r="B14" s="106"/>
      <c r="C14" s="250" t="s">
        <v>570</v>
      </c>
      <c r="D14" s="250" t="s">
        <v>562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287">
        <v>13498.61</v>
      </c>
      <c r="P14" s="106"/>
      <c r="Q14" s="287">
        <v>13498.61</v>
      </c>
      <c r="R14" s="106"/>
      <c r="S14" s="106"/>
      <c r="T14" s="287">
        <v>13498.61</v>
      </c>
      <c r="U14" s="106"/>
      <c r="V14" s="287">
        <v>13498.61</v>
      </c>
      <c r="W14" s="106"/>
      <c r="X14" s="106"/>
      <c r="Y14" s="106"/>
      <c r="Z14" s="106"/>
      <c r="AA14" s="106"/>
    </row>
    <row r="15" spans="2:27" ht="16.5" customHeight="1">
      <c r="B15" s="106"/>
      <c r="C15" s="250" t="s">
        <v>567</v>
      </c>
      <c r="D15" s="250" t="s">
        <v>562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288">
        <v>2319.9899999999998</v>
      </c>
      <c r="P15" s="106"/>
      <c r="Q15" s="288">
        <v>2319.9899999999998</v>
      </c>
      <c r="R15" s="106"/>
      <c r="S15" s="106"/>
      <c r="T15" s="288">
        <v>2319.9899999999998</v>
      </c>
      <c r="U15" s="106"/>
      <c r="V15" s="288">
        <v>2319.9899999999998</v>
      </c>
      <c r="W15" s="106"/>
      <c r="X15" s="106"/>
      <c r="Y15" s="106"/>
      <c r="Z15" s="106"/>
      <c r="AA15" s="106"/>
    </row>
    <row r="16" spans="2:27" ht="13.5">
      <c r="B16" s="106"/>
      <c r="C16" s="250" t="s">
        <v>565</v>
      </c>
      <c r="D16" s="250" t="s">
        <v>563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288">
        <v>388.58</v>
      </c>
      <c r="P16" s="106"/>
      <c r="Q16" s="288">
        <v>388.58</v>
      </c>
      <c r="R16" s="106"/>
      <c r="S16" s="106"/>
      <c r="T16" s="288">
        <v>388.58</v>
      </c>
      <c r="U16" s="106"/>
      <c r="V16" s="288">
        <v>388.58</v>
      </c>
      <c r="W16" s="106"/>
      <c r="X16" s="106"/>
      <c r="Y16" s="106"/>
      <c r="Z16" s="106"/>
      <c r="AA16" s="106"/>
    </row>
    <row r="17" spans="2:27" ht="13.5">
      <c r="B17" s="106"/>
      <c r="C17" s="250" t="s">
        <v>566</v>
      </c>
      <c r="D17" s="250" t="s">
        <v>564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288">
        <v>2923.47</v>
      </c>
      <c r="P17" s="106"/>
      <c r="Q17" s="288">
        <v>2923.47</v>
      </c>
      <c r="R17" s="106"/>
      <c r="S17" s="106"/>
      <c r="T17" s="288">
        <v>2923.47</v>
      </c>
      <c r="U17" s="106"/>
      <c r="V17" s="288">
        <v>2923.47</v>
      </c>
      <c r="W17" s="106"/>
      <c r="X17" s="106"/>
      <c r="Y17" s="106"/>
      <c r="Z17" s="106"/>
      <c r="AA17" s="106"/>
    </row>
    <row r="18" spans="2:27" ht="13.5">
      <c r="B18" s="106"/>
      <c r="C18" s="250" t="s">
        <v>613</v>
      </c>
      <c r="D18" s="250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288">
        <v>1365</v>
      </c>
      <c r="P18" s="106"/>
      <c r="Q18" s="288">
        <v>1365</v>
      </c>
      <c r="R18" s="106"/>
      <c r="S18" s="106"/>
      <c r="T18" s="288">
        <v>1365</v>
      </c>
      <c r="U18" s="106"/>
      <c r="V18" s="288">
        <v>1365</v>
      </c>
      <c r="W18" s="106"/>
      <c r="X18" s="106"/>
      <c r="Y18" s="106"/>
      <c r="Z18" s="106"/>
      <c r="AA18" s="106"/>
    </row>
    <row r="19" spans="2:27" ht="13.5">
      <c r="B19" s="106"/>
      <c r="C19" s="250" t="s">
        <v>614</v>
      </c>
      <c r="D19" s="250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288">
        <v>14541.38</v>
      </c>
      <c r="P19" s="106"/>
      <c r="Q19" s="288">
        <v>14541.38</v>
      </c>
      <c r="R19" s="106"/>
      <c r="S19" s="106"/>
      <c r="T19" s="288">
        <v>14541.38</v>
      </c>
      <c r="U19" s="106"/>
      <c r="V19" s="288">
        <v>14541.38</v>
      </c>
      <c r="W19" s="106"/>
      <c r="X19" s="106"/>
      <c r="Y19" s="106"/>
      <c r="Z19" s="106"/>
      <c r="AA19" s="106"/>
    </row>
    <row r="20" spans="2:27" ht="13.5">
      <c r="B20" s="106"/>
      <c r="C20" s="250" t="s">
        <v>615</v>
      </c>
      <c r="D20" s="250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216">
        <v>8267</v>
      </c>
      <c r="P20" s="106"/>
      <c r="Q20" s="216">
        <v>8267</v>
      </c>
      <c r="R20" s="106"/>
      <c r="S20" s="106"/>
      <c r="T20" s="216">
        <v>8267</v>
      </c>
      <c r="U20" s="106"/>
      <c r="V20" s="216">
        <v>8267</v>
      </c>
      <c r="W20" s="106"/>
      <c r="X20" s="106"/>
      <c r="Y20" s="106"/>
      <c r="Z20" s="106"/>
      <c r="AA20" s="106"/>
    </row>
    <row r="21" spans="2:27" ht="13.5">
      <c r="B21" s="106"/>
      <c r="C21" s="250" t="s">
        <v>616</v>
      </c>
      <c r="D21" s="250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216">
        <v>26448</v>
      </c>
      <c r="P21" s="106"/>
      <c r="Q21" s="216">
        <v>26448</v>
      </c>
      <c r="R21" s="106"/>
      <c r="S21" s="106"/>
      <c r="T21" s="216">
        <v>26448</v>
      </c>
      <c r="U21" s="106"/>
      <c r="V21" s="216">
        <v>26448</v>
      </c>
      <c r="W21" s="106"/>
      <c r="X21" s="106"/>
      <c r="Y21" s="106"/>
      <c r="Z21" s="106"/>
      <c r="AA21" s="106"/>
    </row>
    <row r="22" spans="2:27" ht="13.5">
      <c r="B22" s="337" t="s">
        <v>151</v>
      </c>
      <c r="C22" s="338"/>
      <c r="D22" s="338"/>
      <c r="E22" s="339"/>
      <c r="F22" s="339"/>
      <c r="G22" s="339"/>
      <c r="H22" s="340"/>
      <c r="I22" s="347" t="s">
        <v>149</v>
      </c>
      <c r="J22" s="348"/>
      <c r="K22" s="348"/>
      <c r="L22" s="348"/>
      <c r="M22" s="348"/>
      <c r="N22" s="349"/>
      <c r="O22" s="347" t="s">
        <v>152</v>
      </c>
      <c r="P22" s="348"/>
      <c r="Q22" s="348"/>
      <c r="R22" s="348"/>
      <c r="S22" s="349"/>
      <c r="T22" s="330" t="s">
        <v>153</v>
      </c>
      <c r="U22" s="331"/>
      <c r="V22" s="331"/>
      <c r="W22" s="331"/>
      <c r="X22" s="332"/>
      <c r="Y22" s="333"/>
      <c r="Z22" s="334"/>
      <c r="AA22" s="335" t="s">
        <v>154</v>
      </c>
    </row>
    <row r="23" spans="2:27" ht="13.5">
      <c r="B23" s="337" t="s">
        <v>155</v>
      </c>
      <c r="C23" s="338"/>
      <c r="D23" s="338"/>
      <c r="E23" s="339"/>
      <c r="F23" s="339"/>
      <c r="G23" s="339"/>
      <c r="H23" s="340"/>
      <c r="I23" s="341" t="s">
        <v>156</v>
      </c>
      <c r="J23" s="342"/>
      <c r="K23" s="343"/>
      <c r="L23" s="341" t="s">
        <v>157</v>
      </c>
      <c r="M23" s="342"/>
      <c r="N23" s="343"/>
      <c r="O23" s="341" t="s">
        <v>152</v>
      </c>
      <c r="P23" s="342"/>
      <c r="Q23" s="342"/>
      <c r="R23" s="342"/>
      <c r="S23" s="343"/>
      <c r="T23" s="333" t="s">
        <v>153</v>
      </c>
      <c r="U23" s="344"/>
      <c r="V23" s="344"/>
      <c r="W23" s="344"/>
      <c r="X23" s="334"/>
      <c r="Y23" s="345" t="s">
        <v>158</v>
      </c>
      <c r="Z23" s="346"/>
      <c r="AA23" s="336"/>
    </row>
    <row r="24" spans="2:27" ht="38.25">
      <c r="B24" s="112" t="s">
        <v>159</v>
      </c>
      <c r="C24" s="112" t="s">
        <v>160</v>
      </c>
      <c r="D24" s="112" t="s">
        <v>161</v>
      </c>
      <c r="E24" s="112" t="s">
        <v>488</v>
      </c>
      <c r="F24" s="112" t="s">
        <v>489</v>
      </c>
      <c r="G24" s="112" t="s">
        <v>490</v>
      </c>
      <c r="H24" s="112" t="s">
        <v>491</v>
      </c>
      <c r="I24" s="112" t="s">
        <v>132</v>
      </c>
      <c r="J24" s="112" t="s">
        <v>162</v>
      </c>
      <c r="K24" s="112" t="s">
        <v>163</v>
      </c>
      <c r="L24" s="112" t="s">
        <v>132</v>
      </c>
      <c r="M24" s="112" t="s">
        <v>162</v>
      </c>
      <c r="N24" s="112" t="s">
        <v>163</v>
      </c>
      <c r="O24" s="215" t="s">
        <v>164</v>
      </c>
      <c r="P24" s="112" t="s">
        <v>165</v>
      </c>
      <c r="Q24" s="215" t="s">
        <v>166</v>
      </c>
      <c r="R24" s="112" t="s">
        <v>492</v>
      </c>
      <c r="S24" s="112" t="s">
        <v>539</v>
      </c>
      <c r="T24" s="215" t="s">
        <v>164</v>
      </c>
      <c r="U24" s="112" t="s">
        <v>165</v>
      </c>
      <c r="V24" s="112" t="s">
        <v>166</v>
      </c>
      <c r="W24" s="112" t="s">
        <v>492</v>
      </c>
      <c r="X24" s="112" t="s">
        <v>167</v>
      </c>
      <c r="Y24" s="112" t="s">
        <v>168</v>
      </c>
      <c r="Z24" s="112" t="s">
        <v>169</v>
      </c>
      <c r="AA24" s="112"/>
    </row>
    <row r="25" spans="2:27" ht="13.5">
      <c r="B25" s="106"/>
      <c r="C25" s="297" t="s">
        <v>548</v>
      </c>
      <c r="D25" s="250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290">
        <f>SUM(O26:O40)</f>
        <v>3263695.33</v>
      </c>
      <c r="P25" s="106"/>
      <c r="Q25" s="290">
        <f>SUM(Q26:Q40)</f>
        <v>3263695.33</v>
      </c>
      <c r="R25" s="106"/>
      <c r="S25" s="106"/>
      <c r="T25" s="290">
        <f>SUM(T26:T40)</f>
        <v>3263695.33</v>
      </c>
      <c r="U25" s="106"/>
      <c r="V25" s="290">
        <f>SUM(V26:V40)</f>
        <v>3263695.33</v>
      </c>
      <c r="W25" s="106"/>
      <c r="X25" s="106"/>
      <c r="Y25" s="106"/>
      <c r="Z25" s="106"/>
      <c r="AA25" s="106"/>
    </row>
    <row r="26" spans="2:27" ht="13.5">
      <c r="B26" s="106"/>
      <c r="C26" s="250" t="s">
        <v>571</v>
      </c>
      <c r="D26" s="250" t="s">
        <v>572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216">
        <v>2605350.75</v>
      </c>
      <c r="P26" s="106"/>
      <c r="Q26" s="216">
        <v>2605350.75</v>
      </c>
      <c r="R26" s="106"/>
      <c r="S26" s="106"/>
      <c r="T26" s="216">
        <v>2605350.75</v>
      </c>
      <c r="U26" s="106"/>
      <c r="V26" s="216">
        <v>2605350.75</v>
      </c>
      <c r="W26" s="106"/>
      <c r="X26" s="106"/>
      <c r="Y26" s="106"/>
      <c r="Z26" s="106"/>
      <c r="AA26" s="106"/>
    </row>
    <row r="27" spans="2:27" ht="13.5">
      <c r="B27" s="106"/>
      <c r="C27" s="250" t="s">
        <v>573</v>
      </c>
      <c r="D27" s="250" t="s">
        <v>574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216">
        <v>14006.24</v>
      </c>
      <c r="P27" s="106"/>
      <c r="Q27" s="216">
        <v>14006.24</v>
      </c>
      <c r="R27" s="106"/>
      <c r="S27" s="106"/>
      <c r="T27" s="216">
        <v>14006.24</v>
      </c>
      <c r="U27" s="106"/>
      <c r="V27" s="216">
        <v>14006.24</v>
      </c>
      <c r="W27" s="106"/>
      <c r="X27" s="106"/>
      <c r="Y27" s="106"/>
      <c r="Z27" s="106"/>
      <c r="AA27" s="106"/>
    </row>
    <row r="28" spans="2:27" ht="13.5">
      <c r="B28" s="106"/>
      <c r="C28" s="250" t="s">
        <v>575</v>
      </c>
      <c r="D28" s="250" t="s">
        <v>576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216">
        <v>65388.480000000003</v>
      </c>
      <c r="P28" s="106"/>
      <c r="Q28" s="216">
        <v>65388.480000000003</v>
      </c>
      <c r="R28" s="106"/>
      <c r="S28" s="106"/>
      <c r="T28" s="216">
        <v>65388.480000000003</v>
      </c>
      <c r="U28" s="106"/>
      <c r="V28" s="216">
        <v>65388.480000000003</v>
      </c>
      <c r="W28" s="106"/>
      <c r="X28" s="106"/>
      <c r="Y28" s="106"/>
      <c r="Z28" s="106"/>
      <c r="AA28" s="106"/>
    </row>
    <row r="29" spans="2:27" ht="13.5">
      <c r="B29" s="106"/>
      <c r="C29" s="250" t="s">
        <v>575</v>
      </c>
      <c r="D29" s="250" t="s">
        <v>577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216">
        <v>76948.55</v>
      </c>
      <c r="P29" s="106"/>
      <c r="Q29" s="216">
        <v>76948.55</v>
      </c>
      <c r="R29" s="106"/>
      <c r="S29" s="106"/>
      <c r="T29" s="216">
        <v>76948.55</v>
      </c>
      <c r="U29" s="106"/>
      <c r="V29" s="216">
        <v>76948.55</v>
      </c>
      <c r="W29" s="106"/>
      <c r="X29" s="106"/>
      <c r="Y29" s="106"/>
      <c r="Z29" s="106"/>
      <c r="AA29" s="106"/>
    </row>
    <row r="30" spans="2:27" ht="13.5">
      <c r="B30" s="106"/>
      <c r="C30" s="250" t="s">
        <v>578</v>
      </c>
      <c r="D30" s="250" t="s">
        <v>572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216">
        <v>52711.97</v>
      </c>
      <c r="P30" s="106"/>
      <c r="Q30" s="216">
        <v>52711.97</v>
      </c>
      <c r="R30" s="106"/>
      <c r="S30" s="106"/>
      <c r="T30" s="216">
        <v>52711.97</v>
      </c>
      <c r="U30" s="106"/>
      <c r="V30" s="216">
        <v>52711.97</v>
      </c>
      <c r="W30" s="106"/>
      <c r="X30" s="106"/>
      <c r="Y30" s="106"/>
      <c r="Z30" s="106"/>
      <c r="AA30" s="106"/>
    </row>
    <row r="31" spans="2:27" ht="13.5">
      <c r="B31" s="106"/>
      <c r="C31" s="250" t="s">
        <v>579</v>
      </c>
      <c r="D31" s="250" t="s">
        <v>580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216">
        <v>3573</v>
      </c>
      <c r="P31" s="106"/>
      <c r="Q31" s="216">
        <v>3573</v>
      </c>
      <c r="R31" s="106"/>
      <c r="S31" s="106"/>
      <c r="T31" s="216">
        <v>3573</v>
      </c>
      <c r="U31" s="106"/>
      <c r="V31" s="216">
        <v>3573</v>
      </c>
      <c r="W31" s="106"/>
      <c r="X31" s="106"/>
      <c r="Y31" s="106"/>
      <c r="Z31" s="106"/>
      <c r="AA31" s="106"/>
    </row>
    <row r="32" spans="2:27" ht="13.5">
      <c r="B32" s="106"/>
      <c r="C32" s="250" t="s">
        <v>581</v>
      </c>
      <c r="D32" s="250" t="s">
        <v>582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216">
        <v>1860.08</v>
      </c>
      <c r="P32" s="106"/>
      <c r="Q32" s="216">
        <v>1860.08</v>
      </c>
      <c r="R32" s="106"/>
      <c r="S32" s="106"/>
      <c r="T32" s="216">
        <v>1860.08</v>
      </c>
      <c r="U32" s="106"/>
      <c r="V32" s="216">
        <v>1860.08</v>
      </c>
      <c r="W32" s="106"/>
      <c r="X32" s="106"/>
      <c r="Y32" s="106"/>
      <c r="Z32" s="106"/>
      <c r="AA32" s="106"/>
    </row>
    <row r="33" spans="1:27" ht="13.5">
      <c r="B33" s="106"/>
      <c r="C33" s="250" t="s">
        <v>583</v>
      </c>
      <c r="D33" s="250" t="s">
        <v>584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216">
        <v>1009.48</v>
      </c>
      <c r="P33" s="106"/>
      <c r="Q33" s="216">
        <v>1009.48</v>
      </c>
      <c r="R33" s="106"/>
      <c r="S33" s="106"/>
      <c r="T33" s="216">
        <v>1009.48</v>
      </c>
      <c r="U33" s="106"/>
      <c r="V33" s="216">
        <v>1009.48</v>
      </c>
      <c r="W33" s="106"/>
      <c r="X33" s="106"/>
      <c r="Y33" s="106"/>
      <c r="Z33" s="106"/>
      <c r="AA33" s="106"/>
    </row>
    <row r="34" spans="1:27" ht="13.5">
      <c r="B34" s="106"/>
      <c r="C34" s="250" t="s">
        <v>585</v>
      </c>
      <c r="D34" s="250" t="s">
        <v>586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216">
        <v>5214</v>
      </c>
      <c r="P34" s="106"/>
      <c r="Q34" s="216">
        <v>5214</v>
      </c>
      <c r="R34" s="106"/>
      <c r="S34" s="106"/>
      <c r="T34" s="216">
        <v>5214</v>
      </c>
      <c r="U34" s="106"/>
      <c r="V34" s="216">
        <v>5214</v>
      </c>
      <c r="W34" s="106"/>
      <c r="X34" s="106"/>
      <c r="Y34" s="106"/>
      <c r="Z34" s="106"/>
      <c r="AA34" s="106"/>
    </row>
    <row r="35" spans="1:27" ht="13.5">
      <c r="B35" s="106"/>
      <c r="C35" s="250" t="s">
        <v>587</v>
      </c>
      <c r="D35" s="250" t="s">
        <v>588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216">
        <v>34221.74</v>
      </c>
      <c r="P35" s="106"/>
      <c r="Q35" s="216">
        <v>34221.74</v>
      </c>
      <c r="R35" s="106"/>
      <c r="S35" s="106"/>
      <c r="T35" s="216">
        <v>34221.74</v>
      </c>
      <c r="U35" s="106"/>
      <c r="V35" s="216">
        <v>34221.74</v>
      </c>
      <c r="W35" s="106"/>
      <c r="X35" s="106"/>
      <c r="Y35" s="106"/>
      <c r="Z35" s="106"/>
      <c r="AA35" s="106"/>
    </row>
    <row r="36" spans="1:27" ht="13.5">
      <c r="B36" s="106"/>
      <c r="C36" s="250" t="s">
        <v>589</v>
      </c>
      <c r="D36" s="250" t="s">
        <v>590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216">
        <v>6115.52</v>
      </c>
      <c r="P36" s="106"/>
      <c r="Q36" s="216">
        <v>6115.52</v>
      </c>
      <c r="R36" s="106"/>
      <c r="S36" s="106"/>
      <c r="T36" s="216">
        <v>6115.52</v>
      </c>
      <c r="U36" s="106"/>
      <c r="V36" s="216">
        <v>6115.52</v>
      </c>
      <c r="W36" s="106"/>
      <c r="X36" s="106"/>
      <c r="Y36" s="106"/>
      <c r="Z36" s="106"/>
      <c r="AA36" s="106"/>
    </row>
    <row r="37" spans="1:27" ht="13.5">
      <c r="B37" s="106"/>
      <c r="C37" s="250" t="s">
        <v>591</v>
      </c>
      <c r="D37" s="250" t="s">
        <v>592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216">
        <v>1941.84</v>
      </c>
      <c r="P37" s="106"/>
      <c r="Q37" s="216">
        <v>1941.84</v>
      </c>
      <c r="R37" s="106"/>
      <c r="S37" s="106"/>
      <c r="T37" s="216">
        <v>1941.84</v>
      </c>
      <c r="U37" s="106"/>
      <c r="V37" s="216">
        <v>1941.84</v>
      </c>
      <c r="W37" s="106"/>
      <c r="X37" s="106"/>
      <c r="Y37" s="106"/>
      <c r="Z37" s="106"/>
      <c r="AA37" s="106"/>
    </row>
    <row r="38" spans="1:27" ht="13.5">
      <c r="B38" s="106"/>
      <c r="C38" s="250" t="s">
        <v>593</v>
      </c>
      <c r="D38" s="250" t="s">
        <v>594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216">
        <v>1177.4000000000001</v>
      </c>
      <c r="P38" s="106"/>
      <c r="Q38" s="216">
        <v>1177.4000000000001</v>
      </c>
      <c r="R38" s="106"/>
      <c r="S38" s="106"/>
      <c r="T38" s="216">
        <v>1177.4000000000001</v>
      </c>
      <c r="U38" s="106"/>
      <c r="V38" s="216">
        <v>1177.4000000000001</v>
      </c>
      <c r="W38" s="106"/>
      <c r="X38" s="106"/>
      <c r="Y38" s="106"/>
      <c r="Z38" s="106"/>
      <c r="AA38" s="106"/>
    </row>
    <row r="39" spans="1:27" ht="13.5">
      <c r="B39" s="106"/>
      <c r="C39" s="250" t="s">
        <v>617</v>
      </c>
      <c r="D39" s="250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216">
        <v>394176.28</v>
      </c>
      <c r="P39" s="106"/>
      <c r="Q39" s="216">
        <v>394176.28</v>
      </c>
      <c r="R39" s="106"/>
      <c r="S39" s="106"/>
      <c r="T39" s="216">
        <v>394176.28</v>
      </c>
      <c r="U39" s="106"/>
      <c r="V39" s="216">
        <v>394176.28</v>
      </c>
      <c r="W39" s="106"/>
      <c r="X39" s="106"/>
      <c r="Y39" s="106"/>
      <c r="Z39" s="106"/>
      <c r="AA39" s="106"/>
    </row>
    <row r="40" spans="1:27" ht="13.5">
      <c r="B40" s="106"/>
      <c r="C40" s="250"/>
      <c r="D40" s="250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289">
        <v>0</v>
      </c>
      <c r="P40" s="106"/>
      <c r="Q40" s="289">
        <v>0</v>
      </c>
      <c r="R40" s="106"/>
      <c r="S40" s="106"/>
      <c r="T40" s="289">
        <v>0</v>
      </c>
      <c r="U40" s="106"/>
      <c r="V40" s="289">
        <v>0</v>
      </c>
      <c r="W40" s="106"/>
      <c r="X40" s="106"/>
      <c r="Y40" s="106"/>
      <c r="Z40" s="106"/>
      <c r="AA40" s="106"/>
    </row>
    <row r="41" spans="1:27" ht="13.5">
      <c r="A41" s="56"/>
      <c r="B41" s="292"/>
      <c r="C41" s="291"/>
      <c r="D41" s="291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3"/>
      <c r="P41" s="292"/>
      <c r="Q41" s="293"/>
      <c r="R41" s="292"/>
      <c r="S41" s="292"/>
      <c r="T41" s="294"/>
      <c r="U41" s="292"/>
      <c r="V41" s="292"/>
      <c r="W41" s="292"/>
      <c r="X41" s="292"/>
      <c r="Y41" s="292"/>
      <c r="Z41" s="292"/>
      <c r="AA41" s="295"/>
    </row>
    <row r="42" spans="1:27" ht="13.5">
      <c r="B42" s="337" t="s">
        <v>151</v>
      </c>
      <c r="C42" s="338"/>
      <c r="D42" s="338"/>
      <c r="E42" s="339"/>
      <c r="F42" s="339"/>
      <c r="G42" s="339"/>
      <c r="H42" s="340"/>
      <c r="I42" s="347" t="s">
        <v>149</v>
      </c>
      <c r="J42" s="348"/>
      <c r="K42" s="348"/>
      <c r="L42" s="348"/>
      <c r="M42" s="348"/>
      <c r="N42" s="349"/>
      <c r="O42" s="347" t="s">
        <v>152</v>
      </c>
      <c r="P42" s="348"/>
      <c r="Q42" s="348"/>
      <c r="R42" s="348"/>
      <c r="S42" s="349"/>
      <c r="T42" s="330" t="s">
        <v>153</v>
      </c>
      <c r="U42" s="331"/>
      <c r="V42" s="331"/>
      <c r="W42" s="331"/>
      <c r="X42" s="332"/>
      <c r="Y42" s="333"/>
      <c r="Z42" s="334"/>
      <c r="AA42" s="335" t="s">
        <v>154</v>
      </c>
    </row>
    <row r="43" spans="1:27" ht="13.5">
      <c r="B43" s="337" t="s">
        <v>155</v>
      </c>
      <c r="C43" s="338"/>
      <c r="D43" s="338"/>
      <c r="E43" s="339"/>
      <c r="F43" s="339"/>
      <c r="G43" s="339"/>
      <c r="H43" s="340"/>
      <c r="I43" s="341" t="s">
        <v>156</v>
      </c>
      <c r="J43" s="342"/>
      <c r="K43" s="343"/>
      <c r="L43" s="341" t="s">
        <v>157</v>
      </c>
      <c r="M43" s="342"/>
      <c r="N43" s="343"/>
      <c r="O43" s="341" t="s">
        <v>152</v>
      </c>
      <c r="P43" s="342"/>
      <c r="Q43" s="342"/>
      <c r="R43" s="342"/>
      <c r="S43" s="343"/>
      <c r="T43" s="333" t="s">
        <v>153</v>
      </c>
      <c r="U43" s="344"/>
      <c r="V43" s="344"/>
      <c r="W43" s="344"/>
      <c r="X43" s="334"/>
      <c r="Y43" s="345" t="s">
        <v>158</v>
      </c>
      <c r="Z43" s="346"/>
      <c r="AA43" s="336"/>
    </row>
    <row r="44" spans="1:27" ht="38.25">
      <c r="B44" s="112" t="s">
        <v>159</v>
      </c>
      <c r="C44" s="112" t="s">
        <v>160</v>
      </c>
      <c r="D44" s="112" t="s">
        <v>161</v>
      </c>
      <c r="E44" s="112" t="s">
        <v>488</v>
      </c>
      <c r="F44" s="112" t="s">
        <v>489</v>
      </c>
      <c r="G44" s="112" t="s">
        <v>490</v>
      </c>
      <c r="H44" s="112" t="s">
        <v>491</v>
      </c>
      <c r="I44" s="112" t="s">
        <v>132</v>
      </c>
      <c r="J44" s="112" t="s">
        <v>162</v>
      </c>
      <c r="K44" s="112" t="s">
        <v>163</v>
      </c>
      <c r="L44" s="112" t="s">
        <v>132</v>
      </c>
      <c r="M44" s="112" t="s">
        <v>162</v>
      </c>
      <c r="N44" s="112" t="s">
        <v>163</v>
      </c>
      <c r="O44" s="215" t="s">
        <v>164</v>
      </c>
      <c r="P44" s="112" t="s">
        <v>165</v>
      </c>
      <c r="Q44" s="215" t="s">
        <v>166</v>
      </c>
      <c r="R44" s="112" t="s">
        <v>492</v>
      </c>
      <c r="S44" s="112" t="s">
        <v>539</v>
      </c>
      <c r="T44" s="215" t="s">
        <v>164</v>
      </c>
      <c r="U44" s="112" t="s">
        <v>165</v>
      </c>
      <c r="V44" s="112" t="s">
        <v>166</v>
      </c>
      <c r="W44" s="112" t="s">
        <v>492</v>
      </c>
      <c r="X44" s="112" t="s">
        <v>167</v>
      </c>
      <c r="Y44" s="112" t="s">
        <v>168</v>
      </c>
      <c r="Z44" s="112" t="s">
        <v>169</v>
      </c>
      <c r="AA44" s="112"/>
    </row>
    <row r="45" spans="1:27" ht="25.5">
      <c r="B45" s="106"/>
      <c r="C45" s="296" t="s">
        <v>549</v>
      </c>
      <c r="D45" s="250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290">
        <f>SUM(O46:O49)</f>
        <v>187897.64</v>
      </c>
      <c r="P45" s="106"/>
      <c r="Q45" s="290">
        <f>SUM(Q46:Q49)</f>
        <v>187897.64</v>
      </c>
      <c r="R45" s="106"/>
      <c r="S45" s="106"/>
      <c r="T45" s="290">
        <f>SUM(T46:T49)</f>
        <v>187897.64</v>
      </c>
      <c r="U45" s="106"/>
      <c r="V45" s="290">
        <f>SUM(V46:V49)</f>
        <v>187897.64</v>
      </c>
      <c r="W45" s="106"/>
      <c r="X45" s="106"/>
      <c r="Y45" s="106"/>
      <c r="Z45" s="106"/>
      <c r="AA45" s="106"/>
    </row>
    <row r="46" spans="1:27" ht="25.5">
      <c r="B46" s="106"/>
      <c r="C46" s="250" t="s">
        <v>618</v>
      </c>
      <c r="D46" s="250" t="s">
        <v>619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216">
        <v>187897.64</v>
      </c>
      <c r="P46" s="106"/>
      <c r="Q46" s="216">
        <v>187897.64</v>
      </c>
      <c r="R46" s="106"/>
      <c r="S46" s="106"/>
      <c r="T46" s="216">
        <v>187897.64</v>
      </c>
      <c r="U46" s="106"/>
      <c r="V46" s="216">
        <v>187897.64</v>
      </c>
      <c r="W46" s="106"/>
      <c r="X46" s="106"/>
      <c r="Y46" s="106"/>
      <c r="Z46" s="106"/>
      <c r="AA46" s="106"/>
    </row>
    <row r="47" spans="1:27" ht="13.5">
      <c r="B47" s="106"/>
      <c r="C47" s="250"/>
      <c r="D47" s="250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216"/>
      <c r="P47" s="106"/>
      <c r="Q47" s="216"/>
      <c r="R47" s="106"/>
      <c r="S47" s="106"/>
      <c r="T47" s="216"/>
      <c r="U47" s="106"/>
      <c r="V47" s="216"/>
      <c r="W47" s="106"/>
      <c r="X47" s="106"/>
      <c r="Y47" s="106"/>
      <c r="Z47" s="106"/>
      <c r="AA47" s="106"/>
    </row>
    <row r="48" spans="1:27" ht="13.5">
      <c r="B48" s="106"/>
      <c r="C48" s="250"/>
      <c r="D48" s="250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216"/>
      <c r="P48" s="106"/>
      <c r="Q48" s="216"/>
      <c r="R48" s="106"/>
      <c r="S48" s="106"/>
      <c r="T48" s="216"/>
      <c r="U48" s="106"/>
      <c r="V48" s="216"/>
      <c r="W48" s="106"/>
      <c r="X48" s="106"/>
      <c r="Y48" s="106"/>
      <c r="Z48" s="106"/>
      <c r="AA48" s="106"/>
    </row>
    <row r="49" spans="2:27" ht="13.5">
      <c r="B49" s="106"/>
      <c r="C49" s="250"/>
      <c r="D49" s="250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298"/>
      <c r="P49" s="106"/>
      <c r="Q49" s="298"/>
      <c r="R49" s="106"/>
      <c r="S49" s="106"/>
      <c r="T49" s="298"/>
      <c r="U49" s="106"/>
      <c r="V49" s="298"/>
      <c r="W49" s="106"/>
      <c r="X49" s="106"/>
      <c r="Y49" s="106"/>
      <c r="Z49" s="106"/>
      <c r="AA49" s="106"/>
    </row>
    <row r="50" spans="2:27" ht="13.5">
      <c r="B50" s="106"/>
      <c r="C50" s="250"/>
      <c r="D50" s="250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216"/>
      <c r="P50" s="106"/>
      <c r="Q50" s="216"/>
      <c r="R50" s="106"/>
      <c r="S50" s="106"/>
      <c r="T50" s="216"/>
      <c r="U50" s="106"/>
      <c r="V50" s="106"/>
      <c r="W50" s="106"/>
      <c r="X50" s="106"/>
      <c r="Y50" s="106"/>
      <c r="Z50" s="106"/>
      <c r="AA50" s="106"/>
    </row>
    <row r="51" spans="2:27" ht="13.5">
      <c r="B51" s="106"/>
      <c r="C51" s="250"/>
      <c r="D51" s="25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216"/>
      <c r="P51" s="106"/>
      <c r="Q51" s="216"/>
      <c r="R51" s="106"/>
      <c r="S51" s="106"/>
      <c r="T51" s="216"/>
      <c r="U51" s="106"/>
      <c r="V51" s="106"/>
      <c r="W51" s="106"/>
      <c r="X51" s="106"/>
      <c r="Y51" s="106"/>
      <c r="Z51" s="106"/>
      <c r="AA51" s="106"/>
    </row>
    <row r="52" spans="2:27" ht="13.5">
      <c r="B52" s="106"/>
      <c r="C52" s="250"/>
      <c r="D52" s="25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16"/>
      <c r="P52" s="106"/>
      <c r="Q52" s="216"/>
      <c r="R52" s="106"/>
      <c r="S52" s="106"/>
      <c r="T52" s="216"/>
      <c r="U52" s="106"/>
      <c r="V52" s="106"/>
      <c r="W52" s="106"/>
      <c r="X52" s="106"/>
      <c r="Y52" s="106"/>
      <c r="Z52" s="106"/>
      <c r="AA52" s="106"/>
    </row>
    <row r="53" spans="2:27" ht="13.5">
      <c r="B53" s="106"/>
      <c r="C53" s="250"/>
      <c r="D53" s="250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16"/>
      <c r="P53" s="106"/>
      <c r="Q53" s="216"/>
      <c r="R53" s="106"/>
      <c r="S53" s="106"/>
      <c r="T53" s="216"/>
      <c r="U53" s="106"/>
      <c r="V53" s="106"/>
      <c r="W53" s="106"/>
      <c r="X53" s="106"/>
      <c r="Y53" s="106"/>
      <c r="Z53" s="106"/>
      <c r="AA53" s="106"/>
    </row>
    <row r="54" spans="2:27" ht="13.5">
      <c r="B54" s="106"/>
      <c r="C54" s="250"/>
      <c r="D54" s="250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216"/>
      <c r="P54" s="106"/>
      <c r="Q54" s="216"/>
      <c r="R54" s="106"/>
      <c r="S54" s="106"/>
      <c r="T54" s="216"/>
      <c r="U54" s="106"/>
      <c r="V54" s="106"/>
      <c r="W54" s="106"/>
      <c r="X54" s="106"/>
      <c r="Y54" s="106"/>
      <c r="Z54" s="106"/>
      <c r="AA54" s="106"/>
    </row>
    <row r="55" spans="2:27" ht="13.5">
      <c r="B55" s="337" t="s">
        <v>151</v>
      </c>
      <c r="C55" s="338"/>
      <c r="D55" s="338"/>
      <c r="E55" s="339"/>
      <c r="F55" s="339"/>
      <c r="G55" s="339"/>
      <c r="H55" s="340"/>
      <c r="I55" s="347" t="s">
        <v>149</v>
      </c>
      <c r="J55" s="348"/>
      <c r="K55" s="348"/>
      <c r="L55" s="348"/>
      <c r="M55" s="348"/>
      <c r="N55" s="349"/>
      <c r="O55" s="347" t="s">
        <v>152</v>
      </c>
      <c r="P55" s="348"/>
      <c r="Q55" s="348"/>
      <c r="R55" s="348"/>
      <c r="S55" s="349"/>
      <c r="T55" s="330" t="s">
        <v>153</v>
      </c>
      <c r="U55" s="331"/>
      <c r="V55" s="331"/>
      <c r="W55" s="331"/>
      <c r="X55" s="332"/>
      <c r="Y55" s="333"/>
      <c r="Z55" s="334"/>
      <c r="AA55" s="335" t="s">
        <v>154</v>
      </c>
    </row>
    <row r="56" spans="2:27" ht="13.5">
      <c r="B56" s="337" t="s">
        <v>155</v>
      </c>
      <c r="C56" s="338"/>
      <c r="D56" s="338"/>
      <c r="E56" s="339"/>
      <c r="F56" s="339"/>
      <c r="G56" s="339"/>
      <c r="H56" s="340"/>
      <c r="I56" s="341" t="s">
        <v>156</v>
      </c>
      <c r="J56" s="342"/>
      <c r="K56" s="343"/>
      <c r="L56" s="341" t="s">
        <v>157</v>
      </c>
      <c r="M56" s="342"/>
      <c r="N56" s="343"/>
      <c r="O56" s="341" t="s">
        <v>152</v>
      </c>
      <c r="P56" s="342"/>
      <c r="Q56" s="342"/>
      <c r="R56" s="342"/>
      <c r="S56" s="343"/>
      <c r="T56" s="333" t="s">
        <v>153</v>
      </c>
      <c r="U56" s="344"/>
      <c r="V56" s="344"/>
      <c r="W56" s="344"/>
      <c r="X56" s="334"/>
      <c r="Y56" s="345" t="s">
        <v>158</v>
      </c>
      <c r="Z56" s="346"/>
      <c r="AA56" s="336"/>
    </row>
    <row r="57" spans="2:27" ht="38.25">
      <c r="B57" s="112" t="s">
        <v>159</v>
      </c>
      <c r="C57" s="112" t="s">
        <v>160</v>
      </c>
      <c r="D57" s="112" t="s">
        <v>161</v>
      </c>
      <c r="E57" s="112" t="s">
        <v>488</v>
      </c>
      <c r="F57" s="112" t="s">
        <v>489</v>
      </c>
      <c r="G57" s="112" t="s">
        <v>490</v>
      </c>
      <c r="H57" s="112" t="s">
        <v>491</v>
      </c>
      <c r="I57" s="112" t="s">
        <v>132</v>
      </c>
      <c r="J57" s="112" t="s">
        <v>162</v>
      </c>
      <c r="K57" s="112" t="s">
        <v>163</v>
      </c>
      <c r="L57" s="112" t="s">
        <v>132</v>
      </c>
      <c r="M57" s="112" t="s">
        <v>162</v>
      </c>
      <c r="N57" s="112" t="s">
        <v>163</v>
      </c>
      <c r="O57" s="215" t="s">
        <v>164</v>
      </c>
      <c r="P57" s="112" t="s">
        <v>165</v>
      </c>
      <c r="Q57" s="215" t="s">
        <v>166</v>
      </c>
      <c r="R57" s="112" t="s">
        <v>492</v>
      </c>
      <c r="S57" s="112" t="s">
        <v>539</v>
      </c>
      <c r="T57" s="215" t="s">
        <v>164</v>
      </c>
      <c r="U57" s="112" t="s">
        <v>165</v>
      </c>
      <c r="V57" s="112" t="s">
        <v>166</v>
      </c>
      <c r="W57" s="112" t="s">
        <v>492</v>
      </c>
      <c r="X57" s="112" t="s">
        <v>167</v>
      </c>
      <c r="Y57" s="112" t="s">
        <v>168</v>
      </c>
      <c r="Z57" s="112" t="s">
        <v>169</v>
      </c>
      <c r="AA57" s="112"/>
    </row>
    <row r="58" spans="2:27" ht="13.5">
      <c r="B58" s="106"/>
      <c r="C58" s="296" t="s">
        <v>595</v>
      </c>
      <c r="D58" s="25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216"/>
      <c r="P58" s="106"/>
      <c r="Q58" s="216"/>
      <c r="R58" s="106"/>
      <c r="S58" s="106"/>
      <c r="T58" s="216"/>
      <c r="U58" s="106"/>
      <c r="V58" s="106"/>
      <c r="W58" s="106"/>
      <c r="X58" s="106"/>
      <c r="Y58" s="106"/>
      <c r="Z58" s="106"/>
      <c r="AA58" s="106"/>
    </row>
    <row r="59" spans="2:27" ht="13.5">
      <c r="B59" s="106"/>
      <c r="C59" s="250" t="s">
        <v>620</v>
      </c>
      <c r="D59" s="250" t="s">
        <v>621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299">
        <v>36301.919999999998</v>
      </c>
      <c r="P59" s="106"/>
      <c r="Q59" s="299">
        <v>36301.919999999998</v>
      </c>
      <c r="R59" s="106"/>
      <c r="S59" s="106"/>
      <c r="T59" s="299">
        <v>36301.919999999998</v>
      </c>
      <c r="U59" s="106"/>
      <c r="V59" s="299">
        <v>5921.1</v>
      </c>
      <c r="W59" s="106"/>
      <c r="X59" s="106"/>
      <c r="Y59" s="106"/>
      <c r="Z59" s="106"/>
      <c r="AA59" s="106"/>
    </row>
    <row r="60" spans="2:27" ht="13.5">
      <c r="B60" s="106"/>
      <c r="C60" s="250"/>
      <c r="D60" s="250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253"/>
      <c r="P60" s="106"/>
      <c r="Q60" s="216"/>
      <c r="R60" s="106"/>
      <c r="S60" s="106"/>
      <c r="T60" s="216"/>
      <c r="U60" s="106"/>
      <c r="V60" s="106"/>
      <c r="W60" s="106"/>
      <c r="X60" s="106"/>
      <c r="Y60" s="106"/>
      <c r="Z60" s="106"/>
      <c r="AA60" s="106"/>
    </row>
    <row r="61" spans="2:27" ht="13.5">
      <c r="B61" s="337" t="s">
        <v>151</v>
      </c>
      <c r="C61" s="338"/>
      <c r="D61" s="338"/>
      <c r="E61" s="339"/>
      <c r="F61" s="339"/>
      <c r="G61" s="339"/>
      <c r="H61" s="340"/>
      <c r="I61" s="347" t="s">
        <v>149</v>
      </c>
      <c r="J61" s="348"/>
      <c r="K61" s="348"/>
      <c r="L61" s="348"/>
      <c r="M61" s="348"/>
      <c r="N61" s="349"/>
      <c r="O61" s="347" t="s">
        <v>152</v>
      </c>
      <c r="P61" s="348"/>
      <c r="Q61" s="348"/>
      <c r="R61" s="348"/>
      <c r="S61" s="349"/>
      <c r="T61" s="330" t="s">
        <v>153</v>
      </c>
      <c r="U61" s="331"/>
      <c r="V61" s="331"/>
      <c r="W61" s="331"/>
      <c r="X61" s="332"/>
      <c r="Y61" s="333"/>
      <c r="Z61" s="334"/>
      <c r="AA61" s="335" t="s">
        <v>154</v>
      </c>
    </row>
    <row r="62" spans="2:27" ht="13.5">
      <c r="B62" s="337" t="s">
        <v>155</v>
      </c>
      <c r="C62" s="338"/>
      <c r="D62" s="338"/>
      <c r="E62" s="339"/>
      <c r="F62" s="339"/>
      <c r="G62" s="339"/>
      <c r="H62" s="340"/>
      <c r="I62" s="341" t="s">
        <v>156</v>
      </c>
      <c r="J62" s="342"/>
      <c r="K62" s="343"/>
      <c r="L62" s="341" t="s">
        <v>157</v>
      </c>
      <c r="M62" s="342"/>
      <c r="N62" s="343"/>
      <c r="O62" s="341" t="s">
        <v>152</v>
      </c>
      <c r="P62" s="342"/>
      <c r="Q62" s="342"/>
      <c r="R62" s="342"/>
      <c r="S62" s="343"/>
      <c r="T62" s="333" t="s">
        <v>153</v>
      </c>
      <c r="U62" s="344"/>
      <c r="V62" s="344"/>
      <c r="W62" s="344"/>
      <c r="X62" s="334"/>
      <c r="Y62" s="345" t="s">
        <v>158</v>
      </c>
      <c r="Z62" s="346"/>
      <c r="AA62" s="336"/>
    </row>
    <row r="63" spans="2:27" ht="38.25">
      <c r="B63" s="112" t="s">
        <v>159</v>
      </c>
      <c r="C63" s="112" t="s">
        <v>160</v>
      </c>
      <c r="D63" s="112" t="s">
        <v>161</v>
      </c>
      <c r="E63" s="112" t="s">
        <v>488</v>
      </c>
      <c r="F63" s="112" t="s">
        <v>489</v>
      </c>
      <c r="G63" s="112" t="s">
        <v>490</v>
      </c>
      <c r="H63" s="112" t="s">
        <v>491</v>
      </c>
      <c r="I63" s="112" t="s">
        <v>132</v>
      </c>
      <c r="J63" s="112" t="s">
        <v>162</v>
      </c>
      <c r="K63" s="112" t="s">
        <v>163</v>
      </c>
      <c r="L63" s="112" t="s">
        <v>132</v>
      </c>
      <c r="M63" s="112" t="s">
        <v>162</v>
      </c>
      <c r="N63" s="112" t="s">
        <v>163</v>
      </c>
      <c r="O63" s="215" t="s">
        <v>164</v>
      </c>
      <c r="P63" s="112" t="s">
        <v>165</v>
      </c>
      <c r="Q63" s="215" t="s">
        <v>166</v>
      </c>
      <c r="R63" s="112" t="s">
        <v>492</v>
      </c>
      <c r="S63" s="112" t="s">
        <v>539</v>
      </c>
      <c r="T63" s="215" t="s">
        <v>164</v>
      </c>
      <c r="U63" s="112" t="s">
        <v>165</v>
      </c>
      <c r="V63" s="112" t="s">
        <v>166</v>
      </c>
      <c r="W63" s="112" t="s">
        <v>492</v>
      </c>
      <c r="X63" s="112" t="s">
        <v>167</v>
      </c>
      <c r="Y63" s="112" t="s">
        <v>168</v>
      </c>
      <c r="Z63" s="112" t="s">
        <v>169</v>
      </c>
      <c r="AA63" s="112"/>
    </row>
    <row r="64" spans="2:27" ht="13.5">
      <c r="B64" s="106"/>
      <c r="C64" s="250"/>
      <c r="D64" s="250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216"/>
      <c r="P64" s="106"/>
      <c r="Q64" s="216"/>
      <c r="R64" s="106"/>
      <c r="S64" s="106"/>
      <c r="T64" s="216"/>
      <c r="U64" s="106"/>
      <c r="V64" s="106"/>
      <c r="W64" s="106"/>
      <c r="X64" s="106"/>
      <c r="Y64" s="106"/>
      <c r="Z64" s="106"/>
      <c r="AA64" s="106"/>
    </row>
    <row r="65" spans="2:27" ht="13.5">
      <c r="B65" s="106"/>
      <c r="C65" s="250"/>
      <c r="D65" s="250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216"/>
      <c r="P65" s="106"/>
      <c r="Q65" s="216"/>
      <c r="R65" s="106"/>
      <c r="S65" s="106"/>
      <c r="T65" s="216"/>
      <c r="U65" s="106"/>
      <c r="V65" s="106"/>
      <c r="W65" s="106"/>
      <c r="X65" s="106"/>
      <c r="Y65" s="106"/>
      <c r="Z65" s="106"/>
      <c r="AA65" s="106"/>
    </row>
    <row r="66" spans="2:27" ht="13.5">
      <c r="B66" s="106"/>
      <c r="C66" s="250"/>
      <c r="D66" s="250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216"/>
      <c r="P66" s="106"/>
      <c r="Q66" s="216"/>
      <c r="R66" s="106"/>
      <c r="S66" s="106"/>
      <c r="T66" s="216"/>
      <c r="U66" s="106"/>
      <c r="V66" s="106"/>
      <c r="W66" s="106"/>
      <c r="X66" s="106"/>
      <c r="Y66" s="106"/>
      <c r="Z66" s="106"/>
      <c r="AA66" s="106"/>
    </row>
    <row r="67" spans="2:27" ht="13.5">
      <c r="B67" s="106"/>
      <c r="C67" s="250"/>
      <c r="D67" s="250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216"/>
      <c r="P67" s="106"/>
      <c r="Q67" s="216"/>
      <c r="R67" s="106"/>
      <c r="S67" s="106"/>
      <c r="T67" s="216"/>
      <c r="U67" s="106"/>
      <c r="V67" s="106"/>
      <c r="W67" s="106"/>
      <c r="X67" s="106"/>
      <c r="Y67" s="106"/>
      <c r="Z67" s="106"/>
      <c r="AA67" s="106"/>
    </row>
    <row r="68" spans="2:27" ht="13.5">
      <c r="B68" s="106"/>
      <c r="C68" s="250"/>
      <c r="D68" s="250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252"/>
      <c r="P68" s="106"/>
      <c r="Q68" s="216"/>
      <c r="R68" s="106"/>
      <c r="S68" s="106"/>
      <c r="T68" s="216"/>
      <c r="U68" s="106"/>
      <c r="V68" s="106"/>
      <c r="W68" s="106"/>
      <c r="X68" s="106"/>
      <c r="Y68" s="106"/>
      <c r="Z68" s="106"/>
      <c r="AA68" s="106"/>
    </row>
    <row r="69" spans="2:27" ht="13.5">
      <c r="B69" s="337" t="s">
        <v>151</v>
      </c>
      <c r="C69" s="338"/>
      <c r="D69" s="338"/>
      <c r="E69" s="339"/>
      <c r="F69" s="339"/>
      <c r="G69" s="339"/>
      <c r="H69" s="340"/>
      <c r="I69" s="347" t="s">
        <v>149</v>
      </c>
      <c r="J69" s="348"/>
      <c r="K69" s="348"/>
      <c r="L69" s="348"/>
      <c r="M69" s="348"/>
      <c r="N69" s="349"/>
      <c r="O69" s="347" t="s">
        <v>152</v>
      </c>
      <c r="P69" s="348"/>
      <c r="Q69" s="348"/>
      <c r="R69" s="348"/>
      <c r="S69" s="349"/>
      <c r="T69" s="330" t="s">
        <v>153</v>
      </c>
      <c r="U69" s="331"/>
      <c r="V69" s="331"/>
      <c r="W69" s="331"/>
      <c r="X69" s="332"/>
      <c r="Y69" s="333"/>
      <c r="Z69" s="334"/>
      <c r="AA69" s="335" t="s">
        <v>154</v>
      </c>
    </row>
    <row r="70" spans="2:27" ht="13.5">
      <c r="B70" s="337" t="s">
        <v>155</v>
      </c>
      <c r="C70" s="338"/>
      <c r="D70" s="338"/>
      <c r="E70" s="339"/>
      <c r="F70" s="339"/>
      <c r="G70" s="339"/>
      <c r="H70" s="340"/>
      <c r="I70" s="341" t="s">
        <v>156</v>
      </c>
      <c r="J70" s="342"/>
      <c r="K70" s="343"/>
      <c r="L70" s="341" t="s">
        <v>157</v>
      </c>
      <c r="M70" s="342"/>
      <c r="N70" s="343"/>
      <c r="O70" s="341" t="s">
        <v>152</v>
      </c>
      <c r="P70" s="342"/>
      <c r="Q70" s="342"/>
      <c r="R70" s="342"/>
      <c r="S70" s="343"/>
      <c r="T70" s="333" t="s">
        <v>153</v>
      </c>
      <c r="U70" s="344"/>
      <c r="V70" s="344"/>
      <c r="W70" s="344"/>
      <c r="X70" s="334"/>
      <c r="Y70" s="345" t="s">
        <v>158</v>
      </c>
      <c r="Z70" s="346"/>
      <c r="AA70" s="336"/>
    </row>
    <row r="71" spans="2:27" ht="38.25">
      <c r="B71" s="112" t="s">
        <v>159</v>
      </c>
      <c r="C71" s="112" t="s">
        <v>160</v>
      </c>
      <c r="D71" s="112" t="s">
        <v>161</v>
      </c>
      <c r="E71" s="112" t="s">
        <v>488</v>
      </c>
      <c r="F71" s="112" t="s">
        <v>489</v>
      </c>
      <c r="G71" s="112" t="s">
        <v>490</v>
      </c>
      <c r="H71" s="112" t="s">
        <v>491</v>
      </c>
      <c r="I71" s="112" t="s">
        <v>132</v>
      </c>
      <c r="J71" s="112" t="s">
        <v>162</v>
      </c>
      <c r="K71" s="112" t="s">
        <v>163</v>
      </c>
      <c r="L71" s="112" t="s">
        <v>132</v>
      </c>
      <c r="M71" s="112" t="s">
        <v>162</v>
      </c>
      <c r="N71" s="112" t="s">
        <v>163</v>
      </c>
      <c r="O71" s="215" t="s">
        <v>164</v>
      </c>
      <c r="P71" s="112" t="s">
        <v>165</v>
      </c>
      <c r="Q71" s="215" t="s">
        <v>166</v>
      </c>
      <c r="R71" s="112" t="s">
        <v>492</v>
      </c>
      <c r="S71" s="112" t="s">
        <v>539</v>
      </c>
      <c r="T71" s="215" t="s">
        <v>164</v>
      </c>
      <c r="U71" s="112" t="s">
        <v>165</v>
      </c>
      <c r="V71" s="112" t="s">
        <v>166</v>
      </c>
      <c r="W71" s="112" t="s">
        <v>492</v>
      </c>
      <c r="X71" s="112" t="s">
        <v>167</v>
      </c>
      <c r="Y71" s="112" t="s">
        <v>168</v>
      </c>
      <c r="Z71" s="112" t="s">
        <v>169</v>
      </c>
      <c r="AA71" s="112"/>
    </row>
    <row r="72" spans="2:27" ht="13.5">
      <c r="B72" s="106"/>
      <c r="C72" s="250"/>
      <c r="D72" s="250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216"/>
      <c r="P72" s="106"/>
      <c r="Q72" s="216"/>
      <c r="R72" s="106"/>
      <c r="S72" s="106"/>
      <c r="T72" s="216"/>
      <c r="U72" s="106"/>
      <c r="V72" s="106"/>
      <c r="W72" s="106"/>
      <c r="X72" s="106"/>
      <c r="Y72" s="106"/>
      <c r="Z72" s="106"/>
      <c r="AA72" s="106"/>
    </row>
    <row r="73" spans="2:27" ht="13.5">
      <c r="B73" s="106"/>
      <c r="C73" s="250"/>
      <c r="D73" s="250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216"/>
      <c r="P73" s="106"/>
      <c r="Q73" s="216"/>
      <c r="R73" s="106"/>
      <c r="S73" s="106"/>
      <c r="T73" s="216"/>
      <c r="U73" s="106"/>
      <c r="V73" s="106"/>
      <c r="W73" s="106"/>
      <c r="X73" s="106"/>
      <c r="Y73" s="106"/>
      <c r="Z73" s="106"/>
      <c r="AA73" s="106"/>
    </row>
    <row r="74" spans="2:27" ht="13.5">
      <c r="B74" s="106"/>
      <c r="C74" s="250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216"/>
      <c r="P74" s="106"/>
      <c r="Q74" s="216"/>
      <c r="R74" s="106"/>
      <c r="S74" s="106"/>
      <c r="T74" s="216"/>
      <c r="U74" s="106"/>
      <c r="V74" s="106"/>
      <c r="W74" s="106"/>
      <c r="X74" s="106"/>
      <c r="Y74" s="106"/>
      <c r="Z74" s="106"/>
      <c r="AA74" s="106"/>
    </row>
    <row r="75" spans="2:27" ht="13.5">
      <c r="B75" s="106"/>
      <c r="C75" s="250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251"/>
      <c r="P75" s="106"/>
      <c r="Q75" s="216"/>
      <c r="R75" s="106"/>
      <c r="S75" s="106"/>
      <c r="T75" s="216"/>
      <c r="U75" s="106"/>
      <c r="V75" s="106"/>
      <c r="W75" s="106"/>
      <c r="X75" s="106"/>
      <c r="Y75" s="106"/>
      <c r="Z75" s="106"/>
      <c r="AA75" s="106"/>
    </row>
    <row r="76" spans="2:27" ht="13.5">
      <c r="B76" s="106"/>
      <c r="C76" s="250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216"/>
      <c r="P76" s="106"/>
      <c r="Q76" s="216"/>
      <c r="R76" s="106"/>
      <c r="S76" s="106"/>
      <c r="T76" s="216"/>
      <c r="U76" s="106"/>
      <c r="V76" s="106"/>
      <c r="W76" s="106"/>
      <c r="X76" s="106"/>
      <c r="Y76" s="106"/>
      <c r="Z76" s="106"/>
      <c r="AA76" s="106"/>
    </row>
    <row r="77" spans="2:27" ht="13.5">
      <c r="B77" s="106"/>
      <c r="C77" s="250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216"/>
      <c r="P77" s="106"/>
      <c r="Q77" s="216"/>
      <c r="R77" s="106"/>
      <c r="S77" s="106"/>
      <c r="T77" s="216"/>
      <c r="U77" s="106"/>
      <c r="V77" s="106"/>
      <c r="W77" s="106"/>
      <c r="X77" s="106"/>
      <c r="Y77" s="106"/>
      <c r="Z77" s="106"/>
      <c r="AA77" s="106"/>
    </row>
    <row r="78" spans="2:27" ht="13.5">
      <c r="B78" s="106"/>
      <c r="C78" s="250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216"/>
      <c r="P78" s="106"/>
      <c r="Q78" s="216"/>
      <c r="R78" s="106"/>
      <c r="S78" s="106"/>
      <c r="T78" s="216"/>
      <c r="U78" s="106"/>
      <c r="V78" s="106"/>
      <c r="W78" s="106"/>
      <c r="X78" s="106"/>
      <c r="Y78" s="106"/>
      <c r="Z78" s="106"/>
      <c r="AA78" s="106"/>
    </row>
    <row r="79" spans="2:27" ht="13.5">
      <c r="B79" s="106"/>
      <c r="C79" s="250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216"/>
      <c r="P79" s="106"/>
      <c r="Q79" s="216"/>
      <c r="R79" s="106"/>
      <c r="S79" s="106"/>
      <c r="T79" s="216"/>
      <c r="U79" s="106"/>
      <c r="V79" s="106"/>
      <c r="W79" s="106"/>
      <c r="X79" s="106"/>
      <c r="Y79" s="106"/>
      <c r="Z79" s="106"/>
      <c r="AA79" s="106"/>
    </row>
    <row r="80" spans="2:27" ht="13.5">
      <c r="B80" s="106"/>
      <c r="C80" s="250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216"/>
      <c r="P80" s="106"/>
      <c r="Q80" s="216"/>
      <c r="R80" s="106"/>
      <c r="S80" s="106"/>
      <c r="T80" s="216"/>
      <c r="U80" s="106"/>
      <c r="V80" s="106"/>
      <c r="W80" s="106"/>
      <c r="X80" s="106"/>
      <c r="Y80" s="106"/>
      <c r="Z80" s="106"/>
      <c r="AA80" s="106"/>
    </row>
    <row r="81" spans="2:27" ht="13.5">
      <c r="B81" s="106"/>
      <c r="C81" s="250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251"/>
      <c r="P81" s="106"/>
      <c r="Q81" s="216"/>
      <c r="R81" s="106"/>
      <c r="S81" s="106"/>
      <c r="T81" s="216"/>
      <c r="U81" s="106"/>
      <c r="V81" s="106"/>
      <c r="W81" s="106"/>
      <c r="X81" s="106"/>
      <c r="Y81" s="106"/>
      <c r="Z81" s="106"/>
      <c r="AA81" s="106"/>
    </row>
    <row r="82" spans="2:27" ht="13.5">
      <c r="B82" s="106"/>
      <c r="C82" s="250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216"/>
      <c r="P82" s="106"/>
      <c r="Q82" s="216"/>
      <c r="R82" s="106"/>
      <c r="S82" s="106"/>
      <c r="T82" s="216"/>
      <c r="U82" s="106"/>
      <c r="V82" s="106"/>
      <c r="W82" s="106"/>
      <c r="X82" s="106"/>
      <c r="Y82" s="106"/>
      <c r="Z82" s="106"/>
      <c r="AA82" s="106"/>
    </row>
  </sheetData>
  <mergeCells count="72">
    <mergeCell ref="AA69:AA70"/>
    <mergeCell ref="B70:H70"/>
    <mergeCell ref="I70:K70"/>
    <mergeCell ref="L70:N70"/>
    <mergeCell ref="O70:S70"/>
    <mergeCell ref="T70:X70"/>
    <mergeCell ref="Y70:Z70"/>
    <mergeCell ref="B69:H69"/>
    <mergeCell ref="I69:N69"/>
    <mergeCell ref="O69:S69"/>
    <mergeCell ref="T69:X69"/>
    <mergeCell ref="Y69:Z69"/>
    <mergeCell ref="AA61:AA62"/>
    <mergeCell ref="B62:H62"/>
    <mergeCell ref="I62:K62"/>
    <mergeCell ref="L62:N62"/>
    <mergeCell ref="O62:S62"/>
    <mergeCell ref="T62:X62"/>
    <mergeCell ref="Y62:Z62"/>
    <mergeCell ref="B61:H61"/>
    <mergeCell ref="I61:N61"/>
    <mergeCell ref="O61:S61"/>
    <mergeCell ref="T61:X61"/>
    <mergeCell ref="Y61:Z61"/>
    <mergeCell ref="AA55:AA56"/>
    <mergeCell ref="B56:H56"/>
    <mergeCell ref="I56:K56"/>
    <mergeCell ref="L56:N56"/>
    <mergeCell ref="O56:S56"/>
    <mergeCell ref="T56:X56"/>
    <mergeCell ref="Y56:Z56"/>
    <mergeCell ref="B55:H55"/>
    <mergeCell ref="I55:N55"/>
    <mergeCell ref="O55:S55"/>
    <mergeCell ref="T55:X55"/>
    <mergeCell ref="Y55:Z55"/>
    <mergeCell ref="AA42:AA43"/>
    <mergeCell ref="B43:H43"/>
    <mergeCell ref="I43:K43"/>
    <mergeCell ref="L43:N43"/>
    <mergeCell ref="O43:S43"/>
    <mergeCell ref="T43:X43"/>
    <mergeCell ref="Y43:Z43"/>
    <mergeCell ref="B42:H42"/>
    <mergeCell ref="I42:N42"/>
    <mergeCell ref="O42:S42"/>
    <mergeCell ref="T42:X42"/>
    <mergeCell ref="Y42:Z42"/>
    <mergeCell ref="Y22:Z22"/>
    <mergeCell ref="AA22:AA23"/>
    <mergeCell ref="B23:H23"/>
    <mergeCell ref="I23:K23"/>
    <mergeCell ref="L23:N23"/>
    <mergeCell ref="O23:S23"/>
    <mergeCell ref="T23:X23"/>
    <mergeCell ref="Y23:Z23"/>
    <mergeCell ref="B22:H22"/>
    <mergeCell ref="I22:N22"/>
    <mergeCell ref="O22:S22"/>
    <mergeCell ref="T22:X22"/>
    <mergeCell ref="T8:X8"/>
    <mergeCell ref="Y8:Z8"/>
    <mergeCell ref="AA8:AA9"/>
    <mergeCell ref="B9:H9"/>
    <mergeCell ref="I9:K9"/>
    <mergeCell ref="L9:N9"/>
    <mergeCell ref="O9:S9"/>
    <mergeCell ref="T9:X9"/>
    <mergeCell ref="Y9:Z9"/>
    <mergeCell ref="B8:H8"/>
    <mergeCell ref="I8:N8"/>
    <mergeCell ref="O8:S8"/>
  </mergeCells>
  <phoneticPr fontId="7" type="noConversion"/>
  <pageMargins left="0.59055118110236227" right="0.39370078740157483" top="0.78740157480314965" bottom="0.59055118110236227" header="0" footer="0.78740157480314965"/>
  <pageSetup scale="58" orientation="landscape" r:id="rId1"/>
  <headerFooter alignWithMargins="0">
    <oddFooter>&amp;R&amp;"Arial Narrow,Normal"&amp;9 20/21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>
      <selection activeCell="M12" sqref="M12"/>
    </sheetView>
  </sheetViews>
  <sheetFormatPr baseColWidth="10" defaultRowHeight="12.75"/>
  <cols>
    <col min="1" max="1" width="5.85546875" customWidth="1"/>
    <col min="2" max="2" width="4.5703125" customWidth="1"/>
    <col min="3" max="3" width="29.7109375" customWidth="1"/>
    <col min="4" max="4" width="20.42578125" customWidth="1"/>
    <col min="5" max="5" width="10.28515625" customWidth="1"/>
    <col min="6" max="6" width="13.140625" customWidth="1"/>
    <col min="7" max="7" width="13.5703125" customWidth="1"/>
  </cols>
  <sheetData>
    <row r="1" spans="2:11">
      <c r="B1" s="20" t="s">
        <v>32</v>
      </c>
    </row>
    <row r="2" spans="2:11" ht="13.5">
      <c r="B2" s="21" t="s">
        <v>506</v>
      </c>
      <c r="G2" s="107" t="s">
        <v>225</v>
      </c>
    </row>
    <row r="3" spans="2:11">
      <c r="B3" s="21" t="s">
        <v>226</v>
      </c>
    </row>
    <row r="4" spans="2:11">
      <c r="B4" s="22" t="s">
        <v>532</v>
      </c>
    </row>
    <row r="5" spans="2:11" ht="13.5" thickBot="1"/>
    <row r="6" spans="2:11" ht="12.75" customHeight="1">
      <c r="B6" s="350" t="s">
        <v>227</v>
      </c>
      <c r="C6" s="350" t="s">
        <v>228</v>
      </c>
      <c r="D6" s="350" t="s">
        <v>494</v>
      </c>
      <c r="E6" s="350" t="s">
        <v>495</v>
      </c>
      <c r="F6" s="350" t="s">
        <v>496</v>
      </c>
      <c r="G6" s="350" t="s">
        <v>497</v>
      </c>
      <c r="H6" s="350" t="s">
        <v>230</v>
      </c>
      <c r="I6" s="350" t="s">
        <v>229</v>
      </c>
      <c r="J6" s="350" t="s">
        <v>498</v>
      </c>
      <c r="K6" s="350" t="s">
        <v>132</v>
      </c>
    </row>
    <row r="7" spans="2:11" ht="13.5" thickBot="1">
      <c r="B7" s="351"/>
      <c r="C7" s="351"/>
      <c r="D7" s="352"/>
      <c r="E7" s="351"/>
      <c r="F7" s="351"/>
      <c r="G7" s="352"/>
      <c r="H7" s="351"/>
      <c r="I7" s="351"/>
      <c r="J7" s="352"/>
      <c r="K7" s="352"/>
    </row>
    <row r="8" spans="2:11">
      <c r="B8" s="34"/>
      <c r="C8" s="151" t="s">
        <v>499</v>
      </c>
      <c r="D8" s="32"/>
      <c r="E8" s="32"/>
      <c r="F8" s="32"/>
      <c r="G8" s="32"/>
      <c r="H8" s="32"/>
      <c r="I8" s="31"/>
      <c r="J8" s="31"/>
      <c r="K8" s="152"/>
    </row>
    <row r="9" spans="2:11">
      <c r="B9" s="33"/>
      <c r="C9" s="151" t="s">
        <v>500</v>
      </c>
      <c r="D9" s="58"/>
      <c r="E9" s="58"/>
      <c r="F9" s="58"/>
      <c r="G9" s="58"/>
      <c r="H9" s="58"/>
      <c r="I9" s="32"/>
      <c r="J9" s="32"/>
      <c r="K9" s="100"/>
    </row>
    <row r="10" spans="2:11">
      <c r="B10" s="33"/>
      <c r="C10" s="151" t="s">
        <v>467</v>
      </c>
      <c r="D10" s="41"/>
      <c r="E10" s="41"/>
      <c r="F10" s="41"/>
      <c r="G10" s="41"/>
      <c r="H10" s="41"/>
      <c r="I10" s="32"/>
      <c r="J10" s="32"/>
      <c r="K10" s="100"/>
    </row>
    <row r="11" spans="2:11">
      <c r="B11" s="33"/>
      <c r="C11" s="151" t="s">
        <v>501</v>
      </c>
      <c r="D11" s="41"/>
      <c r="E11" s="41"/>
      <c r="F11" s="41"/>
      <c r="G11" s="41"/>
      <c r="H11" s="41"/>
      <c r="I11" s="32"/>
      <c r="J11" s="32"/>
      <c r="K11" s="100"/>
    </row>
    <row r="12" spans="2:11">
      <c r="B12" s="33"/>
      <c r="C12" s="151" t="s">
        <v>502</v>
      </c>
      <c r="D12" s="41"/>
      <c r="E12" s="41"/>
      <c r="F12" s="41"/>
      <c r="G12" s="41"/>
      <c r="H12" s="41"/>
      <c r="I12" s="32"/>
      <c r="J12" s="32"/>
      <c r="K12" s="100"/>
    </row>
    <row r="13" spans="2:11">
      <c r="B13" s="33"/>
      <c r="C13" s="151" t="s">
        <v>503</v>
      </c>
      <c r="D13" s="41"/>
      <c r="E13" s="41"/>
      <c r="F13" s="41"/>
      <c r="G13" s="41"/>
      <c r="H13" s="41"/>
      <c r="I13" s="32"/>
      <c r="J13" s="32"/>
      <c r="K13" s="100"/>
    </row>
    <row r="14" spans="2:11">
      <c r="B14" s="33"/>
      <c r="C14" s="151"/>
      <c r="D14" s="41"/>
      <c r="E14" s="41"/>
      <c r="F14" s="41"/>
      <c r="G14" s="41"/>
      <c r="H14" s="41"/>
      <c r="I14" s="32"/>
      <c r="J14" s="32"/>
      <c r="K14" s="100"/>
    </row>
    <row r="15" spans="2:11" ht="13.5" thickBot="1">
      <c r="B15" s="43"/>
      <c r="C15" s="6" t="s">
        <v>85</v>
      </c>
      <c r="D15" s="6"/>
      <c r="E15" s="6"/>
      <c r="F15" s="6"/>
      <c r="G15" s="6"/>
      <c r="H15" s="6"/>
      <c r="I15" s="42"/>
      <c r="J15" s="153"/>
      <c r="K15" s="7"/>
    </row>
    <row r="16" spans="2:11"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2:11">
      <c r="B17" s="102"/>
      <c r="C17" s="102" t="s">
        <v>504</v>
      </c>
      <c r="D17" s="154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 t="s">
        <v>505</v>
      </c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 t="s">
        <v>493</v>
      </c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55"/>
      <c r="C25" s="55"/>
      <c r="D25" s="55"/>
      <c r="E25" s="55"/>
      <c r="F25" s="55"/>
      <c r="G25" s="55"/>
    </row>
    <row r="26" spans="2:11">
      <c r="B26" s="83"/>
      <c r="C26" s="55"/>
      <c r="D26" s="83"/>
      <c r="E26" s="83"/>
      <c r="F26" s="83"/>
      <c r="G26" s="83"/>
    </row>
    <row r="27" spans="2:11">
      <c r="B27" s="56"/>
      <c r="C27" s="56"/>
      <c r="D27" s="56"/>
      <c r="E27" s="56"/>
      <c r="F27" s="56"/>
      <c r="G27" s="56"/>
      <c r="H27" s="56"/>
    </row>
    <row r="28" spans="2:11">
      <c r="B28" s="83"/>
      <c r="C28" s="55"/>
      <c r="D28" s="55"/>
      <c r="E28" s="55"/>
      <c r="F28" s="55"/>
      <c r="G28" s="55"/>
      <c r="H28" s="55"/>
    </row>
    <row r="29" spans="2:11">
      <c r="B29" s="56"/>
      <c r="C29" s="56"/>
      <c r="D29" s="56"/>
      <c r="E29" s="56"/>
      <c r="F29" s="56"/>
      <c r="G29" s="56"/>
      <c r="H29" s="56"/>
    </row>
    <row r="30" spans="2:11">
      <c r="B30" s="56"/>
      <c r="C30" s="56"/>
      <c r="D30" s="56"/>
      <c r="E30" s="56"/>
      <c r="F30" s="56"/>
      <c r="G30" s="56"/>
      <c r="H30" s="56"/>
    </row>
  </sheetData>
  <mergeCells count="10">
    <mergeCell ref="H6:H7"/>
    <mergeCell ref="I6:I7"/>
    <mergeCell ref="J6:J7"/>
    <mergeCell ref="K6:K7"/>
    <mergeCell ref="B6:B7"/>
    <mergeCell ref="C6:C7"/>
    <mergeCell ref="D6:D7"/>
    <mergeCell ref="G6:G7"/>
    <mergeCell ref="F6:F7"/>
    <mergeCell ref="E6:E7"/>
  </mergeCells>
  <phoneticPr fontId="7" type="noConversion"/>
  <pageMargins left="0.75" right="0.75" top="1" bottom="1" header="0" footer="0"/>
  <pageSetup scale="85" orientation="landscape" r:id="rId1"/>
  <headerFooter alignWithMargins="0">
    <oddFooter>&amp;R21/21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B1" sqref="B1"/>
    </sheetView>
  </sheetViews>
  <sheetFormatPr baseColWidth="10" defaultRowHeight="12.75"/>
  <cols>
    <col min="1" max="1" width="5.85546875" customWidth="1"/>
    <col min="3" max="3" width="25.85546875" customWidth="1"/>
    <col min="4" max="5" width="12.5703125" bestFit="1" customWidth="1"/>
    <col min="6" max="6" width="13.7109375" customWidth="1"/>
    <col min="7" max="7" width="13.28515625" bestFit="1" customWidth="1"/>
    <col min="10" max="10" width="13.28515625" bestFit="1" customWidth="1"/>
  </cols>
  <sheetData>
    <row r="1" spans="2:7" ht="13.5">
      <c r="B1" s="20" t="s">
        <v>32</v>
      </c>
      <c r="C1" s="19"/>
      <c r="G1" s="107" t="s">
        <v>171</v>
      </c>
    </row>
    <row r="2" spans="2:7">
      <c r="B2" s="21" t="s">
        <v>506</v>
      </c>
      <c r="C2" s="23"/>
    </row>
    <row r="3" spans="2:7">
      <c r="B3" s="21" t="s">
        <v>597</v>
      </c>
      <c r="C3" s="23"/>
    </row>
    <row r="4" spans="2:7">
      <c r="B4" s="22" t="str">
        <f>+esf!B4</f>
        <v>Recursos propios (01)</v>
      </c>
    </row>
    <row r="6" spans="2:7" ht="13.5" thickBot="1"/>
    <row r="7" spans="2:7" ht="13.5" thickBot="1">
      <c r="B7" s="305" t="s">
        <v>0</v>
      </c>
      <c r="C7" s="306"/>
      <c r="D7" s="306"/>
      <c r="E7" s="306"/>
      <c r="F7" s="306"/>
      <c r="G7" s="307"/>
    </row>
    <row r="8" spans="2:7" ht="13.5" thickBot="1">
      <c r="B8" s="2" t="s">
        <v>33</v>
      </c>
      <c r="C8" s="3"/>
      <c r="D8" s="3" t="s">
        <v>221</v>
      </c>
      <c r="E8" s="3"/>
      <c r="F8" s="310" t="s">
        <v>35</v>
      </c>
      <c r="G8" s="311"/>
    </row>
    <row r="9" spans="2:7" ht="13.5" thickBot="1">
      <c r="B9" s="2" t="s">
        <v>34</v>
      </c>
      <c r="C9" s="4" t="s">
        <v>2</v>
      </c>
      <c r="D9" s="92" t="s">
        <v>222</v>
      </c>
      <c r="E9" s="92" t="s">
        <v>38</v>
      </c>
      <c r="F9" s="24" t="s">
        <v>36</v>
      </c>
      <c r="G9" s="24" t="s">
        <v>37</v>
      </c>
    </row>
    <row r="10" spans="2:7" ht="13.5" thickBot="1">
      <c r="B10" s="25" t="str">
        <f>+esf!B10</f>
        <v>111-01</v>
      </c>
      <c r="C10" s="6" t="s">
        <v>5</v>
      </c>
      <c r="D10" s="70">
        <v>156469.04999999999</v>
      </c>
      <c r="E10" s="70">
        <v>156469.04999999999</v>
      </c>
      <c r="F10" s="70">
        <f t="shared" ref="F10:F15" si="0">E10-D10</f>
        <v>0</v>
      </c>
      <c r="G10" s="93">
        <f t="shared" ref="G10:G15" si="1">F10/D10</f>
        <v>0</v>
      </c>
    </row>
    <row r="11" spans="2:7" ht="13.5" thickBot="1">
      <c r="B11" s="25" t="str">
        <f>+esf!B11</f>
        <v>112-01</v>
      </c>
      <c r="C11" s="6" t="s">
        <v>6</v>
      </c>
      <c r="D11" s="69">
        <v>22401354.100000001</v>
      </c>
      <c r="E11" s="69">
        <v>13676782.84</v>
      </c>
      <c r="F11" s="69">
        <f t="shared" si="0"/>
        <v>-8724571.2600000016</v>
      </c>
      <c r="G11" s="93">
        <f t="shared" si="1"/>
        <v>-0.38946624481062064</v>
      </c>
    </row>
    <row r="12" spans="2:7" ht="13.5" thickBot="1">
      <c r="B12" s="25" t="str">
        <f>+esf!B12</f>
        <v>113-01</v>
      </c>
      <c r="C12" s="6" t="s">
        <v>7</v>
      </c>
      <c r="D12" s="69">
        <v>46063</v>
      </c>
      <c r="E12" s="69">
        <v>46063</v>
      </c>
      <c r="F12" s="69">
        <f t="shared" si="0"/>
        <v>0</v>
      </c>
      <c r="G12" s="93">
        <f t="shared" si="1"/>
        <v>0</v>
      </c>
    </row>
    <row r="13" spans="2:7" ht="13.5" thickBot="1">
      <c r="B13" s="25" t="str">
        <f>+esf!B13</f>
        <v>114-01</v>
      </c>
      <c r="C13" s="6" t="s">
        <v>8</v>
      </c>
      <c r="D13" s="69">
        <v>3091845.27</v>
      </c>
      <c r="E13" s="69">
        <v>1494345.48</v>
      </c>
      <c r="F13" s="69">
        <f t="shared" si="0"/>
        <v>-1597499.79</v>
      </c>
      <c r="G13" s="93">
        <f t="shared" si="1"/>
        <v>-0.51668167404767962</v>
      </c>
    </row>
    <row r="14" spans="2:7" ht="13.5" thickBot="1">
      <c r="B14" s="25" t="str">
        <f>+esf!B14</f>
        <v>115-01</v>
      </c>
      <c r="C14" s="6" t="s">
        <v>508</v>
      </c>
      <c r="D14" s="69">
        <v>1215398.8899999999</v>
      </c>
      <c r="E14" s="69">
        <v>1146828.8899999999</v>
      </c>
      <c r="F14" s="69">
        <f t="shared" si="0"/>
        <v>-68570</v>
      </c>
      <c r="G14" s="93">
        <f t="shared" si="1"/>
        <v>-5.6417691808160204E-2</v>
      </c>
    </row>
    <row r="15" spans="2:7" ht="13.5" thickBot="1">
      <c r="B15" s="25" t="str">
        <f>+esf!B15</f>
        <v>116-01</v>
      </c>
      <c r="C15" s="6" t="s">
        <v>510</v>
      </c>
      <c r="D15" s="69">
        <v>28294.16</v>
      </c>
      <c r="E15" s="69">
        <v>77125.17</v>
      </c>
      <c r="F15" s="69">
        <f t="shared" si="0"/>
        <v>48831.009999999995</v>
      </c>
      <c r="G15" s="93">
        <f t="shared" si="1"/>
        <v>1.7258335288978359</v>
      </c>
    </row>
    <row r="16" spans="2:7" ht="13.5" thickBot="1">
      <c r="B16" s="114"/>
      <c r="C16" s="9" t="s">
        <v>10</v>
      </c>
      <c r="D16" s="96">
        <f>SUM(D10:D15)</f>
        <v>26939424.470000003</v>
      </c>
      <c r="E16" s="96">
        <f>SUM(E10:E15)</f>
        <v>16597614.430000002</v>
      </c>
      <c r="F16" s="96">
        <f>SUM(F10:F15)</f>
        <v>-10341810.040000001</v>
      </c>
      <c r="G16" s="258">
        <f>+(E16/D16)</f>
        <v>0.61610872379561266</v>
      </c>
    </row>
    <row r="17" spans="2:7" ht="13.5" thickBot="1">
      <c r="B17" s="10"/>
      <c r="C17" s="11" t="s">
        <v>11</v>
      </c>
      <c r="D17" s="12"/>
      <c r="E17" s="13"/>
      <c r="F17" s="13"/>
      <c r="G17" s="13"/>
    </row>
    <row r="18" spans="2:7" ht="13.5" thickBot="1">
      <c r="B18" s="5" t="str">
        <f>+esf!B18</f>
        <v>121-01</v>
      </c>
      <c r="C18" s="6" t="s">
        <v>12</v>
      </c>
      <c r="D18" s="70">
        <v>12174429.449999999</v>
      </c>
      <c r="E18" s="70">
        <v>12732773.890000001</v>
      </c>
      <c r="F18" s="70">
        <f>E18-D18</f>
        <v>558344.44000000134</v>
      </c>
      <c r="G18" s="93">
        <f>F18/D18</f>
        <v>4.5862062143700817E-2</v>
      </c>
    </row>
    <row r="19" spans="2:7" ht="13.5" thickBot="1">
      <c r="B19" s="113" t="str">
        <f>+esf!B19</f>
        <v>122-01</v>
      </c>
      <c r="C19" s="6" t="s">
        <v>13</v>
      </c>
      <c r="D19" s="70">
        <v>7468250.0099999998</v>
      </c>
      <c r="E19" s="70">
        <v>7528250.0099999998</v>
      </c>
      <c r="F19" s="69">
        <f>E19-D19</f>
        <v>60000</v>
      </c>
      <c r="G19" s="93">
        <f>F19/D19</f>
        <v>8.0340106343065511E-3</v>
      </c>
    </row>
    <row r="20" spans="2:7" ht="13.5" thickBot="1">
      <c r="B20" s="8"/>
      <c r="C20" s="9" t="s">
        <v>14</v>
      </c>
      <c r="D20" s="96">
        <f>SUM(D18:D19)</f>
        <v>19642679.460000001</v>
      </c>
      <c r="E20" s="96">
        <f>SUM(E18:E19)</f>
        <v>20261023.899999999</v>
      </c>
      <c r="F20" s="96">
        <f>SUM(F18:F19)</f>
        <v>618344.44000000134</v>
      </c>
      <c r="G20" s="258">
        <f>+(E20/D20)</f>
        <v>1.0314796380635942</v>
      </c>
    </row>
    <row r="21" spans="2:7" ht="13.5" thickBot="1">
      <c r="B21" s="10"/>
      <c r="C21" s="14" t="s">
        <v>15</v>
      </c>
      <c r="D21" s="88">
        <f>+D16+D20</f>
        <v>46582103.930000007</v>
      </c>
      <c r="E21" s="88">
        <f>+E16+E20</f>
        <v>36858638.329999998</v>
      </c>
      <c r="F21" s="88">
        <f>+F16+F20</f>
        <v>-9723465.5999999996</v>
      </c>
      <c r="G21" s="258">
        <f>+(E21/D21)</f>
        <v>0.7912617769559811</v>
      </c>
    </row>
    <row r="22" spans="2:7" ht="13.5" thickBot="1"/>
    <row r="23" spans="2:7" ht="13.5" thickBot="1">
      <c r="B23" s="305" t="s">
        <v>16</v>
      </c>
      <c r="C23" s="306"/>
      <c r="D23" s="306"/>
      <c r="E23" s="306"/>
      <c r="F23" s="306"/>
      <c r="G23" s="307"/>
    </row>
    <row r="24" spans="2:7" ht="13.5" customHeight="1" thickBot="1">
      <c r="B24" s="308" t="s">
        <v>1</v>
      </c>
      <c r="C24" s="3"/>
      <c r="D24" s="3" t="s">
        <v>221</v>
      </c>
      <c r="E24" s="3"/>
      <c r="F24" s="310" t="s">
        <v>39</v>
      </c>
      <c r="G24" s="311"/>
    </row>
    <row r="25" spans="2:7" ht="13.5" thickBot="1">
      <c r="B25" s="309"/>
      <c r="C25" s="4" t="s">
        <v>2</v>
      </c>
      <c r="D25" s="92" t="s">
        <v>222</v>
      </c>
      <c r="E25" s="4" t="s">
        <v>38</v>
      </c>
      <c r="F25" s="24" t="s">
        <v>36</v>
      </c>
      <c r="G25" s="24" t="s">
        <v>37</v>
      </c>
    </row>
    <row r="26" spans="2:7" ht="13.5" thickBot="1">
      <c r="B26" s="25" t="str">
        <f>+esf!B26</f>
        <v>211-01</v>
      </c>
      <c r="C26" s="6" t="s">
        <v>17</v>
      </c>
      <c r="D26" s="69">
        <v>0</v>
      </c>
      <c r="E26" s="69">
        <v>4000000</v>
      </c>
      <c r="F26" s="70">
        <f>E26-D26</f>
        <v>4000000</v>
      </c>
      <c r="G26" s="93">
        <v>0</v>
      </c>
    </row>
    <row r="27" spans="2:7" ht="13.5" thickBot="1">
      <c r="B27" s="25" t="str">
        <f>+esf!B27</f>
        <v>212-01</v>
      </c>
      <c r="C27" s="6" t="s">
        <v>18</v>
      </c>
      <c r="D27" s="69">
        <v>6927358.8600000003</v>
      </c>
      <c r="E27" s="69">
        <v>9389142.9900000002</v>
      </c>
      <c r="F27" s="69">
        <f>E27-D27</f>
        <v>2461784.13</v>
      </c>
      <c r="G27" s="93">
        <f>F27/D27</f>
        <v>0.35537124317535351</v>
      </c>
    </row>
    <row r="28" spans="2:7" ht="13.5" thickBot="1">
      <c r="B28" s="25" t="str">
        <f>+esf!B28</f>
        <v>213-01</v>
      </c>
      <c r="C28" s="6" t="s">
        <v>19</v>
      </c>
      <c r="D28" s="69">
        <v>2234530.46</v>
      </c>
      <c r="E28" s="69">
        <v>5951688.3700000001</v>
      </c>
      <c r="F28" s="69">
        <f>E28-D28</f>
        <v>3717157.91</v>
      </c>
      <c r="G28" s="93">
        <f>F28/D28</f>
        <v>1.6635073795324322</v>
      </c>
    </row>
    <row r="29" spans="2:7" ht="13.5" thickBot="1">
      <c r="B29" s="25" t="str">
        <f>+esf!B29</f>
        <v>214-01</v>
      </c>
      <c r="C29" s="6" t="s">
        <v>20</v>
      </c>
      <c r="D29" s="69">
        <v>104870</v>
      </c>
      <c r="E29" s="69">
        <v>198470</v>
      </c>
      <c r="F29" s="69">
        <f>E29-D29</f>
        <v>93600</v>
      </c>
      <c r="G29" s="93">
        <f>F29/D29</f>
        <v>0.89253361304472201</v>
      </c>
    </row>
    <row r="30" spans="2:7" ht="13.5" thickBot="1">
      <c r="B30" s="25" t="str">
        <f>+esf!B30</f>
        <v>215-01</v>
      </c>
      <c r="C30" s="6" t="s">
        <v>21</v>
      </c>
      <c r="D30" s="69">
        <v>881025.82</v>
      </c>
      <c r="E30" s="69">
        <v>3458441.25</v>
      </c>
      <c r="F30" s="69">
        <f>E30-D30</f>
        <v>2577415.4300000002</v>
      </c>
      <c r="G30" s="93">
        <f>F30/D30</f>
        <v>2.9254709356872199</v>
      </c>
    </row>
    <row r="31" spans="2:7" ht="13.5" thickBot="1">
      <c r="B31" s="16"/>
      <c r="C31" s="9" t="s">
        <v>22</v>
      </c>
      <c r="D31" s="70">
        <f>SUM(D26:D30)</f>
        <v>10147785.140000001</v>
      </c>
      <c r="E31" s="70">
        <f>SUM(E26:E30)</f>
        <v>22997742.609999999</v>
      </c>
      <c r="F31" s="70">
        <f>SUM(F26:F30)</f>
        <v>12849957.469999999</v>
      </c>
      <c r="G31" s="93">
        <f>F31/D31</f>
        <v>1.2662819810156127</v>
      </c>
    </row>
    <row r="32" spans="2:7" ht="13.5" thickBot="1">
      <c r="B32" s="10"/>
      <c r="C32" s="11" t="s">
        <v>11</v>
      </c>
      <c r="D32" s="12"/>
      <c r="E32" s="13"/>
      <c r="F32" s="13"/>
      <c r="G32" s="13"/>
    </row>
    <row r="33" spans="2:10" ht="13.5" thickBot="1">
      <c r="B33" s="5" t="str">
        <f>+esf!B33</f>
        <v>221-01</v>
      </c>
      <c r="C33" s="6" t="s">
        <v>23</v>
      </c>
      <c r="D33" s="70">
        <v>0</v>
      </c>
      <c r="E33" s="70">
        <v>0</v>
      </c>
      <c r="F33" s="70">
        <f>E33-D33</f>
        <v>0</v>
      </c>
      <c r="G33" s="93">
        <v>0</v>
      </c>
    </row>
    <row r="34" spans="2:10" ht="13.5" thickBot="1">
      <c r="B34" s="16"/>
      <c r="C34" s="9" t="s">
        <v>24</v>
      </c>
      <c r="D34" s="70">
        <f>SUM(D33)</f>
        <v>0</v>
      </c>
      <c r="E34" s="70">
        <f>SUM(E33)</f>
        <v>0</v>
      </c>
      <c r="F34" s="70">
        <f>SUM(F33)</f>
        <v>0</v>
      </c>
      <c r="G34" s="93">
        <v>0</v>
      </c>
    </row>
    <row r="35" spans="2:10" ht="13.5" thickBot="1">
      <c r="B35" s="10"/>
      <c r="C35" s="14" t="s">
        <v>25</v>
      </c>
      <c r="D35" s="88">
        <f>+D31+D34</f>
        <v>10147785.140000001</v>
      </c>
      <c r="E35" s="88">
        <f>+E31+E34</f>
        <v>22997742.609999999</v>
      </c>
      <c r="F35" s="88">
        <f>+F31+F34</f>
        <v>12849957.469999999</v>
      </c>
      <c r="G35" s="94">
        <f>+(E35/D35)</f>
        <v>2.266281981015613</v>
      </c>
    </row>
    <row r="36" spans="2:10" ht="13.5" thickBot="1"/>
    <row r="37" spans="2:10" ht="13.5" thickBot="1">
      <c r="B37" s="305" t="s">
        <v>26</v>
      </c>
      <c r="C37" s="306"/>
      <c r="D37" s="306"/>
      <c r="E37" s="306"/>
      <c r="F37" s="306"/>
      <c r="G37" s="307"/>
    </row>
    <row r="38" spans="2:10" ht="13.5" thickBot="1">
      <c r="B38" s="114" t="str">
        <f>+esf!B38</f>
        <v>311-01</v>
      </c>
      <c r="C38" s="6" t="s">
        <v>26</v>
      </c>
      <c r="D38" s="70">
        <v>19642719.469999999</v>
      </c>
      <c r="E38" s="70">
        <v>20261063.899999999</v>
      </c>
      <c r="F38" s="70">
        <f>E38-D38</f>
        <v>618344.4299999997</v>
      </c>
      <c r="G38" s="93">
        <f>F38/D38</f>
        <v>3.1479573434034271E-2</v>
      </c>
      <c r="J38" s="248"/>
    </row>
    <row r="39" spans="2:10" ht="13.5" thickBot="1">
      <c r="B39" s="114" t="str">
        <f>+esf!B39</f>
        <v>321-01</v>
      </c>
      <c r="C39" s="6" t="s">
        <v>27</v>
      </c>
      <c r="D39" s="69">
        <v>-2805643.33</v>
      </c>
      <c r="E39" s="70">
        <v>-2779429.25</v>
      </c>
      <c r="F39" s="70">
        <f>E39-D39</f>
        <v>26214.080000000075</v>
      </c>
      <c r="G39" s="93">
        <f>F39/D39</f>
        <v>-9.3433401600623526E-3</v>
      </c>
    </row>
    <row r="40" spans="2:10" ht="13.5" thickBot="1">
      <c r="B40" s="114" t="str">
        <f>+esf!B40</f>
        <v>322-01</v>
      </c>
      <c r="C40" s="208" t="s">
        <v>28</v>
      </c>
      <c r="D40" s="209">
        <v>19597242.649999999</v>
      </c>
      <c r="E40" s="70">
        <v>-3620738.93</v>
      </c>
      <c r="F40" s="69">
        <f>E40-D40</f>
        <v>-23217981.579999998</v>
      </c>
      <c r="G40" s="93">
        <f>F40/D40</f>
        <v>-1.184757569963548</v>
      </c>
    </row>
    <row r="41" spans="2:10" ht="13.5" thickBot="1">
      <c r="B41" s="114" t="str">
        <f>+esf!B41</f>
        <v>331-01</v>
      </c>
      <c r="C41" s="6" t="s">
        <v>29</v>
      </c>
      <c r="D41" s="69">
        <v>0</v>
      </c>
      <c r="E41" s="70">
        <v>0</v>
      </c>
      <c r="F41" s="69">
        <f>E41-D41</f>
        <v>0</v>
      </c>
      <c r="G41" s="93">
        <v>0</v>
      </c>
    </row>
    <row r="42" spans="2:10" ht="13.5" thickBot="1">
      <c r="B42" s="8"/>
      <c r="C42" s="95" t="s">
        <v>30</v>
      </c>
      <c r="D42" s="96">
        <f>SUM(D38:D41)</f>
        <v>36434318.789999999</v>
      </c>
      <c r="E42" s="96">
        <f>SUM(E38:E41)</f>
        <v>13860895.719999999</v>
      </c>
      <c r="F42" s="96">
        <f>SUM(F38:F41)</f>
        <v>-22573423.07</v>
      </c>
      <c r="G42" s="89">
        <f>F42/D42</f>
        <v>-0.61956484489551233</v>
      </c>
    </row>
    <row r="43" spans="2:10" ht="13.5" thickBot="1">
      <c r="B43" s="10"/>
      <c r="C43" s="14" t="s">
        <v>31</v>
      </c>
      <c r="D43" s="88">
        <f>+D35+D42</f>
        <v>46582103.93</v>
      </c>
      <c r="E43" s="88">
        <f>+E35+E42</f>
        <v>36858638.329999998</v>
      </c>
      <c r="F43" s="88">
        <f>+F35+F42</f>
        <v>-9723465.6000000015</v>
      </c>
      <c r="G43" s="94">
        <f>F43/D43</f>
        <v>-0.20873822304401873</v>
      </c>
    </row>
    <row r="54" spans="1:7">
      <c r="A54" s="56"/>
      <c r="B54" s="56"/>
      <c r="C54" s="56"/>
      <c r="D54" s="56"/>
      <c r="E54" s="56"/>
      <c r="F54" s="56"/>
      <c r="G54" s="56"/>
    </row>
    <row r="55" spans="1:7">
      <c r="A55" s="56"/>
      <c r="B55" s="56"/>
      <c r="C55" s="56"/>
      <c r="D55" s="56"/>
      <c r="E55" s="56"/>
      <c r="F55" s="56"/>
      <c r="G55" s="56"/>
    </row>
    <row r="56" spans="1:7">
      <c r="A56" s="56"/>
      <c r="B56" s="55"/>
      <c r="C56" s="55"/>
      <c r="D56" s="55"/>
      <c r="E56" s="55"/>
      <c r="F56" s="55"/>
      <c r="G56" s="55"/>
    </row>
    <row r="57" spans="1:7">
      <c r="A57" s="56"/>
      <c r="B57" s="56"/>
      <c r="C57" s="56"/>
      <c r="D57" s="56"/>
      <c r="E57" s="56"/>
      <c r="F57" s="56"/>
      <c r="G57" s="56"/>
    </row>
    <row r="58" spans="1:7">
      <c r="A58" s="56"/>
      <c r="B58" s="56"/>
      <c r="C58" s="56"/>
      <c r="D58" s="56"/>
      <c r="E58" s="56"/>
      <c r="F58" s="56"/>
      <c r="G58" s="56"/>
    </row>
    <row r="59" spans="1:7">
      <c r="A59" s="56"/>
      <c r="B59" s="56"/>
      <c r="C59" s="56"/>
      <c r="D59" s="56"/>
      <c r="E59" s="56"/>
      <c r="F59" s="56"/>
      <c r="G59" s="56"/>
    </row>
    <row r="60" spans="1:7">
      <c r="A60" s="56"/>
      <c r="B60" s="56"/>
      <c r="C60" s="56"/>
      <c r="D60" s="56"/>
      <c r="E60" s="56"/>
      <c r="F60" s="56"/>
      <c r="G60" s="56"/>
    </row>
    <row r="61" spans="1:7">
      <c r="A61" s="56"/>
      <c r="B61" s="56"/>
      <c r="C61" s="56"/>
      <c r="D61" s="56"/>
      <c r="E61" s="56"/>
      <c r="F61" s="56"/>
      <c r="G61" s="56"/>
    </row>
  </sheetData>
  <mergeCells count="6">
    <mergeCell ref="B37:G37"/>
    <mergeCell ref="B7:G7"/>
    <mergeCell ref="F8:G8"/>
    <mergeCell ref="B23:G23"/>
    <mergeCell ref="B24:B25"/>
    <mergeCell ref="F24:G24"/>
  </mergeCells>
  <phoneticPr fontId="7" type="noConversion"/>
  <pageMargins left="0.78740157480314965" right="0.78740157480314965" top="0.98425196850393704" bottom="0.39370078740157483" header="0" footer="0.78740157480314965"/>
  <pageSetup scale="85" orientation="portrait" r:id="rId1"/>
  <headerFooter alignWithMargins="0">
    <oddFooter>&amp;R&amp;"Arial Narrow,Normal"&amp;9 2/21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1"/>
  <sheetViews>
    <sheetView workbookViewId="0">
      <selection activeCell="E1" sqref="E1"/>
    </sheetView>
  </sheetViews>
  <sheetFormatPr baseColWidth="10" defaultRowHeight="12.75"/>
  <cols>
    <col min="1" max="1" width="5.85546875" customWidth="1"/>
    <col min="3" max="3" width="34.5703125" customWidth="1"/>
    <col min="4" max="4" width="15" bestFit="1" customWidth="1"/>
    <col min="5" max="5" width="18.28515625" customWidth="1"/>
    <col min="6" max="6" width="17.42578125" customWidth="1"/>
    <col min="8" max="8" width="12.7109375" bestFit="1" customWidth="1"/>
  </cols>
  <sheetData>
    <row r="1" spans="2:6" ht="13.5">
      <c r="B1" s="20" t="s">
        <v>32</v>
      </c>
      <c r="C1" s="19"/>
      <c r="F1" s="107" t="s">
        <v>172</v>
      </c>
    </row>
    <row r="2" spans="2:6">
      <c r="B2" s="21" t="s">
        <v>506</v>
      </c>
      <c r="C2" s="23"/>
    </row>
    <row r="3" spans="2:6">
      <c r="B3" s="21" t="s">
        <v>598</v>
      </c>
      <c r="C3" s="23"/>
    </row>
    <row r="4" spans="2:6">
      <c r="B4" s="22" t="str">
        <f>+esf!B4</f>
        <v>Recursos propios (01)</v>
      </c>
    </row>
    <row r="6" spans="2:6" ht="13.5" thickBot="1"/>
    <row r="7" spans="2:6" ht="13.5">
      <c r="B7" s="312" t="s">
        <v>40</v>
      </c>
      <c r="C7" s="312" t="s">
        <v>41</v>
      </c>
      <c r="D7" s="314" t="s">
        <v>42</v>
      </c>
      <c r="E7" s="314" t="s">
        <v>43</v>
      </c>
      <c r="F7" s="27" t="s">
        <v>44</v>
      </c>
    </row>
    <row r="8" spans="2:6" ht="14.25" thickBot="1">
      <c r="B8" s="313"/>
      <c r="C8" s="313"/>
      <c r="D8" s="315"/>
      <c r="E8" s="315"/>
      <c r="F8" s="28" t="s">
        <v>45</v>
      </c>
    </row>
    <row r="9" spans="2:6" ht="13.5" thickBot="1">
      <c r="B9" s="115" t="s">
        <v>203</v>
      </c>
      <c r="C9" s="30" t="s">
        <v>46</v>
      </c>
      <c r="D9" s="31"/>
      <c r="E9" s="32"/>
      <c r="F9" s="32"/>
    </row>
    <row r="10" spans="2:6">
      <c r="B10" s="5" t="s">
        <v>204</v>
      </c>
      <c r="C10" s="32" t="s">
        <v>47</v>
      </c>
      <c r="D10" s="71">
        <v>1529121.67</v>
      </c>
      <c r="E10" s="71">
        <v>61586.91</v>
      </c>
      <c r="F10" s="75">
        <f>+D10+E10</f>
        <v>1590708.5799999998</v>
      </c>
    </row>
    <row r="11" spans="2:6">
      <c r="B11" s="5" t="s">
        <v>205</v>
      </c>
      <c r="C11" s="32" t="s">
        <v>48</v>
      </c>
      <c r="D11" s="71">
        <v>1375938.81</v>
      </c>
      <c r="E11" s="71">
        <v>58120.04</v>
      </c>
      <c r="F11" s="71">
        <f>+D11+E11</f>
        <v>1434058.85</v>
      </c>
    </row>
    <row r="12" spans="2:6" ht="25.5">
      <c r="B12" s="5" t="s">
        <v>206</v>
      </c>
      <c r="C12" s="32" t="s">
        <v>49</v>
      </c>
      <c r="D12" s="71"/>
      <c r="E12" s="71"/>
      <c r="F12" s="71">
        <f>+D12+E12</f>
        <v>0</v>
      </c>
    </row>
    <row r="13" spans="2:6">
      <c r="B13" s="5" t="s">
        <v>207</v>
      </c>
      <c r="C13" s="32" t="s">
        <v>50</v>
      </c>
      <c r="D13" s="71">
        <v>217821.22</v>
      </c>
      <c r="E13" s="71">
        <v>6254.28</v>
      </c>
      <c r="F13" s="71">
        <f>+D13+E13</f>
        <v>224075.5</v>
      </c>
    </row>
    <row r="14" spans="2:6" ht="13.5" thickBot="1">
      <c r="B14" s="5" t="s">
        <v>208</v>
      </c>
      <c r="C14" s="32" t="s">
        <v>51</v>
      </c>
      <c r="D14" s="71">
        <v>932231.95</v>
      </c>
      <c r="E14" s="71">
        <v>37215.78</v>
      </c>
      <c r="F14" s="71">
        <f>+D14+E14</f>
        <v>969447.73</v>
      </c>
    </row>
    <row r="15" spans="2:6" ht="13.5" thickBot="1">
      <c r="B15" s="100"/>
      <c r="C15" s="35" t="s">
        <v>52</v>
      </c>
      <c r="D15" s="268">
        <f>SUM(D10:D14)</f>
        <v>4055113.6500000004</v>
      </c>
      <c r="E15" s="269">
        <f>SUM(E10:E14)</f>
        <v>163177.01</v>
      </c>
      <c r="F15" s="269">
        <f>SUM(F10:F14)</f>
        <v>4218290.66</v>
      </c>
    </row>
    <row r="16" spans="2:6">
      <c r="B16" s="5" t="s">
        <v>209</v>
      </c>
      <c r="C16" s="32" t="s">
        <v>53</v>
      </c>
      <c r="D16" s="71">
        <v>66776893</v>
      </c>
      <c r="E16" s="71">
        <v>5807668</v>
      </c>
      <c r="F16" s="71">
        <f>+D16+E16</f>
        <v>72584561</v>
      </c>
    </row>
    <row r="17" spans="2:6" ht="13.5" thickBot="1">
      <c r="B17" s="5"/>
      <c r="C17" s="32" t="s">
        <v>553</v>
      </c>
      <c r="D17" s="71">
        <v>0</v>
      </c>
      <c r="E17" s="71">
        <v>0</v>
      </c>
      <c r="F17" s="71">
        <f>+D17+E17</f>
        <v>0</v>
      </c>
    </row>
    <row r="18" spans="2:6" ht="13.5" thickBot="1">
      <c r="B18" s="100"/>
      <c r="C18" s="35" t="s">
        <v>559</v>
      </c>
      <c r="D18" s="268">
        <f>SUM(D16:D17)</f>
        <v>66776893</v>
      </c>
      <c r="E18" s="269">
        <f>SUM(E16:E17)</f>
        <v>5807668</v>
      </c>
      <c r="F18" s="269">
        <f>SUM(F16:F17)</f>
        <v>72584561</v>
      </c>
    </row>
    <row r="19" spans="2:6" ht="13.5" thickBot="1">
      <c r="B19" s="5" t="s">
        <v>550</v>
      </c>
      <c r="C19" s="32" t="s">
        <v>551</v>
      </c>
      <c r="D19" s="71">
        <v>0</v>
      </c>
      <c r="E19" s="71">
        <v>0</v>
      </c>
      <c r="F19" s="71">
        <f>+D19+E19</f>
        <v>0</v>
      </c>
    </row>
    <row r="20" spans="2:6" ht="13.5" thickBot="1">
      <c r="B20" s="128"/>
      <c r="C20" s="51" t="s">
        <v>552</v>
      </c>
      <c r="D20" s="268">
        <f>SUM(D19)</f>
        <v>0</v>
      </c>
      <c r="E20" s="269">
        <f>SUM(E19)</f>
        <v>0</v>
      </c>
      <c r="F20" s="269">
        <f>SUM(F19)</f>
        <v>0</v>
      </c>
    </row>
    <row r="21" spans="2:6" hidden="1">
      <c r="B21" s="119"/>
      <c r="C21" s="120"/>
      <c r="D21" s="121"/>
      <c r="E21" s="121"/>
      <c r="F21" s="121"/>
    </row>
    <row r="22" spans="2:6" ht="13.5" hidden="1" thickBot="1">
      <c r="B22" s="122"/>
      <c r="C22" s="123"/>
      <c r="D22" s="124"/>
      <c r="E22" s="124"/>
      <c r="F22" s="125"/>
    </row>
    <row r="23" spans="2:6" s="220" customFormat="1" ht="13.5" thickBot="1">
      <c r="B23" s="5" t="s">
        <v>210</v>
      </c>
      <c r="C23" s="32" t="s">
        <v>233</v>
      </c>
      <c r="D23" s="71">
        <v>1939420.4</v>
      </c>
      <c r="E23" s="71">
        <v>0</v>
      </c>
      <c r="F23" s="71">
        <f>+D23+E23</f>
        <v>1939420.4</v>
      </c>
    </row>
    <row r="24" spans="2:6" ht="13.5" thickBot="1">
      <c r="B24" s="128"/>
      <c r="C24" s="51" t="s">
        <v>54</v>
      </c>
      <c r="D24" s="268">
        <f>SUM(D23)</f>
        <v>1939420.4</v>
      </c>
      <c r="E24" s="269">
        <f>SUM(E23)</f>
        <v>0</v>
      </c>
      <c r="F24" s="269">
        <f>SUM(F23)</f>
        <v>1939420.4</v>
      </c>
    </row>
    <row r="25" spans="2:6" ht="13.5" thickBot="1">
      <c r="B25" s="37"/>
      <c r="C25" s="36" t="s">
        <v>55</v>
      </c>
      <c r="D25" s="266">
        <f>+D15+D18+D24+D20</f>
        <v>72771427.050000012</v>
      </c>
      <c r="E25" s="267">
        <f>+E15+E18+E24+E20</f>
        <v>5970845.0099999998</v>
      </c>
      <c r="F25" s="267">
        <f>+F15+F18+F24+F20</f>
        <v>78742272.060000002</v>
      </c>
    </row>
    <row r="26" spans="2:6" ht="13.5">
      <c r="B26" s="38"/>
      <c r="C26" s="39"/>
      <c r="D26" s="40"/>
      <c r="E26" s="40"/>
      <c r="F26" s="40"/>
    </row>
    <row r="27" spans="2:6" ht="13.5" thickBot="1">
      <c r="B27" s="115" t="s">
        <v>211</v>
      </c>
      <c r="C27" s="30" t="s">
        <v>56</v>
      </c>
      <c r="D27" s="32"/>
      <c r="E27" s="32"/>
      <c r="F27" s="32"/>
    </row>
    <row r="28" spans="2:6">
      <c r="B28" s="33"/>
      <c r="C28" s="35"/>
      <c r="D28" s="32"/>
      <c r="E28" s="32"/>
      <c r="F28" s="32"/>
    </row>
    <row r="29" spans="2:6">
      <c r="B29" s="5" t="s">
        <v>212</v>
      </c>
      <c r="C29" s="41" t="s">
        <v>57</v>
      </c>
      <c r="D29" s="72">
        <v>46259319.280000001</v>
      </c>
      <c r="E29" s="71">
        <v>11558115.41</v>
      </c>
      <c r="F29" s="75">
        <f>+D29+E29</f>
        <v>57817434.689999998</v>
      </c>
    </row>
    <row r="30" spans="2:6">
      <c r="B30" s="5" t="s">
        <v>213</v>
      </c>
      <c r="C30" s="41" t="s">
        <v>58</v>
      </c>
      <c r="D30" s="72">
        <v>9602213.9299999997</v>
      </c>
      <c r="E30" s="71">
        <v>853094.95</v>
      </c>
      <c r="F30" s="71">
        <f>+D30+E30</f>
        <v>10455308.879999999</v>
      </c>
    </row>
    <row r="31" spans="2:6" ht="13.5" thickBot="1">
      <c r="B31" s="5" t="s">
        <v>214</v>
      </c>
      <c r="C31" s="41" t="s">
        <v>59</v>
      </c>
      <c r="D31" s="72">
        <v>3803010.18</v>
      </c>
      <c r="E31" s="71">
        <v>446411.22</v>
      </c>
      <c r="F31" s="263">
        <f>+D31+E31</f>
        <v>4249421.4000000004</v>
      </c>
    </row>
    <row r="32" spans="2:6" ht="13.5" thickBot="1">
      <c r="B32" s="5"/>
      <c r="C32" s="35" t="s">
        <v>60</v>
      </c>
      <c r="D32" s="264">
        <f>SUM(D29:D31)</f>
        <v>59664543.390000001</v>
      </c>
      <c r="E32" s="265">
        <f>SUM(E29:E31)</f>
        <v>12857621.58</v>
      </c>
      <c r="F32" s="265">
        <f>SUM(F29:F31)</f>
        <v>72522164.969999999</v>
      </c>
    </row>
    <row r="33" spans="2:8">
      <c r="B33" s="5"/>
      <c r="C33" s="41"/>
      <c r="D33" s="32"/>
      <c r="E33" s="32"/>
      <c r="F33" s="32"/>
    </row>
    <row r="34" spans="2:8">
      <c r="B34" s="5" t="s">
        <v>215</v>
      </c>
      <c r="C34" s="41" t="s">
        <v>61</v>
      </c>
      <c r="D34" s="71">
        <v>477651.37</v>
      </c>
      <c r="E34" s="71">
        <v>11679.2</v>
      </c>
      <c r="F34" s="75">
        <f>+D34+E34</f>
        <v>489330.57</v>
      </c>
    </row>
    <row r="35" spans="2:8">
      <c r="B35" s="5" t="s">
        <v>216</v>
      </c>
      <c r="C35" s="41" t="s">
        <v>513</v>
      </c>
      <c r="D35" s="71">
        <v>3193721.83</v>
      </c>
      <c r="E35" s="71">
        <v>782827.61</v>
      </c>
      <c r="F35" s="71">
        <f>+D35+E35</f>
        <v>3976549.44</v>
      </c>
    </row>
    <row r="36" spans="2:8">
      <c r="B36" s="5" t="s">
        <v>217</v>
      </c>
      <c r="C36" s="41" t="s">
        <v>62</v>
      </c>
      <c r="D36" s="71">
        <v>3356115.88</v>
      </c>
      <c r="E36" s="71">
        <v>294346.14</v>
      </c>
      <c r="F36" s="71">
        <f>+D36+E36</f>
        <v>3650462.02</v>
      </c>
    </row>
    <row r="37" spans="2:8">
      <c r="B37" s="5" t="s">
        <v>511</v>
      </c>
      <c r="C37" s="41" t="s">
        <v>534</v>
      </c>
      <c r="D37" s="71">
        <v>0</v>
      </c>
      <c r="E37" s="71">
        <v>0</v>
      </c>
      <c r="F37" s="71">
        <f>+D37+E37</f>
        <v>0</v>
      </c>
    </row>
    <row r="38" spans="2:8" ht="13.5" thickBot="1">
      <c r="B38" s="5" t="s">
        <v>218</v>
      </c>
      <c r="C38" s="41" t="s">
        <v>63</v>
      </c>
      <c r="D38" s="71">
        <v>7492221.5300000003</v>
      </c>
      <c r="E38" s="71">
        <v>1389698.21</v>
      </c>
      <c r="F38" s="263">
        <f>+D38+E38</f>
        <v>8881919.7400000002</v>
      </c>
    </row>
    <row r="39" spans="2:8" ht="13.5" thickBot="1">
      <c r="B39" s="5"/>
      <c r="C39" s="35" t="s">
        <v>64</v>
      </c>
      <c r="D39" s="264">
        <f>SUM(D34:D38)</f>
        <v>14519710.609999999</v>
      </c>
      <c r="E39" s="265">
        <f>SUM(E34:E38)</f>
        <v>2478551.16</v>
      </c>
      <c r="F39" s="265">
        <f>SUM(F34:F38)</f>
        <v>16998261.77</v>
      </c>
    </row>
    <row r="40" spans="2:8">
      <c r="B40" s="5"/>
      <c r="C40" s="41"/>
      <c r="D40" s="32"/>
      <c r="E40" s="32"/>
      <c r="F40" s="32"/>
    </row>
    <row r="41" spans="2:8">
      <c r="B41" s="5" t="s">
        <v>219</v>
      </c>
      <c r="C41" s="41" t="s">
        <v>65</v>
      </c>
      <c r="D41" s="263">
        <v>0</v>
      </c>
      <c r="E41" s="71">
        <v>0</v>
      </c>
      <c r="F41" s="71">
        <f>+D41+E41</f>
        <v>0</v>
      </c>
    </row>
    <row r="42" spans="2:8" ht="13.5" thickBot="1">
      <c r="B42" s="7" t="s">
        <v>220</v>
      </c>
      <c r="C42" s="6" t="s">
        <v>66</v>
      </c>
      <c r="D42" s="78">
        <v>0</v>
      </c>
      <c r="E42" s="79">
        <v>0</v>
      </c>
      <c r="F42" s="78">
        <f>+D42+E42</f>
        <v>0</v>
      </c>
    </row>
    <row r="43" spans="2:8" ht="13.5" thickBot="1">
      <c r="B43" s="37"/>
      <c r="C43" s="36" t="s">
        <v>67</v>
      </c>
      <c r="D43" s="74">
        <f>+D32+D39+D41+D42</f>
        <v>74184254</v>
      </c>
      <c r="E43" s="74">
        <f>+E32+E39+E41+E42</f>
        <v>15336172.74</v>
      </c>
      <c r="F43" s="74">
        <f>+F32+F39+F41+F42</f>
        <v>89520426.739999995</v>
      </c>
    </row>
    <row r="44" spans="2:8" ht="13.5" thickBot="1">
      <c r="B44" s="37"/>
      <c r="C44" s="18"/>
      <c r="D44" s="44"/>
      <c r="E44" s="44"/>
      <c r="F44" s="42"/>
    </row>
    <row r="45" spans="2:8" ht="13.5" thickBot="1">
      <c r="B45" s="29"/>
      <c r="C45" s="36" t="s">
        <v>68</v>
      </c>
      <c r="D45" s="74">
        <f>+D25-D43</f>
        <v>-1412826.9499999881</v>
      </c>
      <c r="E45" s="74">
        <f>+E25-E43</f>
        <v>-9365327.7300000004</v>
      </c>
      <c r="F45" s="74">
        <f>+F25-F43</f>
        <v>-10778154.679999992</v>
      </c>
    </row>
    <row r="46" spans="2:8" ht="13.5" thickBot="1">
      <c r="B46" s="37"/>
      <c r="C46" s="18"/>
      <c r="D46" s="44"/>
      <c r="E46" s="44"/>
      <c r="F46" s="42"/>
    </row>
    <row r="47" spans="2:8">
      <c r="H47" s="99"/>
    </row>
    <row r="48" spans="2:8">
      <c r="H48" s="99"/>
    </row>
    <row r="49" spans="2:8">
      <c r="H49" s="99"/>
    </row>
    <row r="50" spans="2:8">
      <c r="H50" s="99"/>
    </row>
    <row r="51" spans="2:8">
      <c r="H51" s="99"/>
    </row>
    <row r="53" spans="2:8">
      <c r="B53" s="56"/>
      <c r="C53" s="56"/>
      <c r="D53" s="56"/>
      <c r="E53" s="56"/>
      <c r="F53" s="56"/>
      <c r="G53" s="56"/>
      <c r="H53" s="56"/>
    </row>
    <row r="54" spans="2:8">
      <c r="B54" s="55"/>
      <c r="C54" s="55"/>
      <c r="D54" s="55"/>
      <c r="E54" s="55"/>
      <c r="F54" s="55"/>
      <c r="G54" s="55"/>
      <c r="H54" s="56"/>
    </row>
    <row r="55" spans="2:8">
      <c r="B55" s="56"/>
      <c r="C55" s="56"/>
      <c r="D55" s="56"/>
      <c r="E55" s="56"/>
      <c r="F55" s="56"/>
      <c r="G55" s="56"/>
      <c r="H55" s="56"/>
    </row>
    <row r="56" spans="2:8">
      <c r="B56" s="56"/>
      <c r="C56" s="56"/>
      <c r="D56" s="56"/>
      <c r="E56" s="56"/>
      <c r="F56" s="56"/>
      <c r="G56" s="56"/>
      <c r="H56" s="56"/>
    </row>
    <row r="59" spans="2:8">
      <c r="B59" s="127" t="s">
        <v>234</v>
      </c>
      <c r="C59" t="s">
        <v>236</v>
      </c>
    </row>
    <row r="60" spans="2:8">
      <c r="C60" t="s">
        <v>237</v>
      </c>
    </row>
    <row r="61" spans="2:8">
      <c r="C61" t="s">
        <v>235</v>
      </c>
    </row>
  </sheetData>
  <mergeCells count="4">
    <mergeCell ref="B7:B8"/>
    <mergeCell ref="C7:C8"/>
    <mergeCell ref="D7:D8"/>
    <mergeCell ref="E7:E8"/>
  </mergeCells>
  <phoneticPr fontId="7" type="noConversion"/>
  <pageMargins left="0.78740157480314965" right="0.59055118110236227" top="0.98425196850393704" bottom="0.59055118110236227" header="0" footer="0.78740157480314965"/>
  <pageSetup scale="85" orientation="portrait" r:id="rId1"/>
  <headerFooter alignWithMargins="0">
    <oddFooter>&amp;R&amp;"Arial Narrow,Normal"&amp;9 3/21</oddFooter>
  </headerFooter>
  <ignoredErrors>
    <ignoredError sqref="F18 F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4"/>
  <sheetViews>
    <sheetView workbookViewId="0">
      <selection activeCell="B4" sqref="B4"/>
    </sheetView>
  </sheetViews>
  <sheetFormatPr baseColWidth="10" defaultRowHeight="12.75"/>
  <cols>
    <col min="1" max="1" width="5.85546875" customWidth="1"/>
    <col min="2" max="2" width="77" customWidth="1"/>
    <col min="3" max="3" width="12.5703125" bestFit="1" customWidth="1"/>
    <col min="4" max="4" width="11.7109375" bestFit="1" customWidth="1"/>
    <col min="5" max="5" width="12.7109375" bestFit="1" customWidth="1"/>
  </cols>
  <sheetData>
    <row r="1" spans="2:5" ht="13.5">
      <c r="B1" s="20" t="s">
        <v>32</v>
      </c>
      <c r="C1" s="107" t="s">
        <v>174</v>
      </c>
    </row>
    <row r="2" spans="2:5">
      <c r="B2" s="21" t="s">
        <v>506</v>
      </c>
    </row>
    <row r="3" spans="2:5">
      <c r="B3" s="21" t="s">
        <v>599</v>
      </c>
    </row>
    <row r="4" spans="2:5">
      <c r="B4" s="22" t="str">
        <f>+esf!B4</f>
        <v>Recursos propios (01)</v>
      </c>
    </row>
    <row r="6" spans="2:5" ht="13.5" thickBot="1"/>
    <row r="7" spans="2:5" ht="13.5" thickBot="1">
      <c r="B7" s="1" t="s">
        <v>41</v>
      </c>
      <c r="C7" s="15"/>
    </row>
    <row r="8" spans="2:5" ht="25.5">
      <c r="B8" s="33" t="s">
        <v>144</v>
      </c>
      <c r="C8" s="72">
        <f>+esfc!D10+esfc!D11</f>
        <v>22557823.150000002</v>
      </c>
    </row>
    <row r="9" spans="2:5">
      <c r="B9" s="33"/>
      <c r="C9" s="32"/>
    </row>
    <row r="10" spans="2:5">
      <c r="B10" s="34" t="s">
        <v>70</v>
      </c>
      <c r="C10" s="73">
        <f>SUM(C11:C15)</f>
        <v>23591138.740000002</v>
      </c>
    </row>
    <row r="11" spans="2:5">
      <c r="B11" s="50" t="s">
        <v>71</v>
      </c>
      <c r="C11" s="71">
        <f>+'i-ec'!F25</f>
        <v>9123942.4900000021</v>
      </c>
    </row>
    <row r="12" spans="2:5">
      <c r="B12" s="50" t="s">
        <v>72</v>
      </c>
      <c r="C12" s="71">
        <f>IF((esfc!F16&lt;0),((esfc!F16-esfc!F10-esfc!F11)*-1),0)</f>
        <v>1617238.7799999993</v>
      </c>
      <c r="D12" s="85"/>
    </row>
    <row r="13" spans="2:5">
      <c r="B13" s="50" t="s">
        <v>73</v>
      </c>
      <c r="C13" s="71">
        <f>IF(esfc!F35&gt;0,esfc!F35,0)</f>
        <v>12849957.469999999</v>
      </c>
      <c r="D13" s="84"/>
    </row>
    <row r="14" spans="2:5">
      <c r="B14" s="50" t="s">
        <v>74</v>
      </c>
      <c r="C14" s="71">
        <f>IF(esfc!F40&gt;0,esfc!F40,0)</f>
        <v>0</v>
      </c>
      <c r="D14" s="84"/>
      <c r="E14" s="56"/>
    </row>
    <row r="15" spans="2:5">
      <c r="B15" s="50" t="s">
        <v>75</v>
      </c>
      <c r="C15" s="71">
        <f>IF(esfc!F41&gt;0,esfc!F41,0)</f>
        <v>0</v>
      </c>
      <c r="D15" s="84"/>
    </row>
    <row r="16" spans="2:5" ht="13.5" thickBot="1">
      <c r="B16" s="43"/>
      <c r="C16" s="42"/>
    </row>
    <row r="17" spans="2:5" ht="13.5" thickBot="1">
      <c r="B17" s="51" t="s">
        <v>76</v>
      </c>
      <c r="C17" s="80">
        <f>+C8+C10</f>
        <v>46148961.890000001</v>
      </c>
    </row>
    <row r="18" spans="2:5">
      <c r="B18" s="33"/>
      <c r="C18" s="32"/>
    </row>
    <row r="19" spans="2:5">
      <c r="B19" s="34" t="s">
        <v>77</v>
      </c>
      <c r="C19" s="73"/>
    </row>
    <row r="20" spans="2:5">
      <c r="B20" s="33" t="s">
        <v>78</v>
      </c>
      <c r="C20" s="71">
        <f>+'i-ec'!F43</f>
        <v>51566098.459999993</v>
      </c>
    </row>
    <row r="21" spans="2:5">
      <c r="B21" s="33" t="s">
        <v>79</v>
      </c>
      <c r="C21" s="71">
        <f>IF((esfc!F16&gt;0),(esfc!F16-esfc!F10-esfc!F11),0)</f>
        <v>0</v>
      </c>
      <c r="D21" s="84"/>
    </row>
    <row r="22" spans="2:5">
      <c r="B22" s="33" t="s">
        <v>80</v>
      </c>
      <c r="C22" s="71">
        <f>IF(esfc!F35&lt;0,esfc!F35*-1,0)</f>
        <v>0</v>
      </c>
      <c r="D22" s="84"/>
    </row>
    <row r="23" spans="2:5">
      <c r="B23" s="33" t="s">
        <v>81</v>
      </c>
      <c r="C23" s="71">
        <f>IF(esfc!F40&lt;0,esfc!F40*-1,0)</f>
        <v>23217981.579999998</v>
      </c>
      <c r="D23" s="84"/>
    </row>
    <row r="24" spans="2:5">
      <c r="B24" s="33" t="s">
        <v>29</v>
      </c>
      <c r="C24" s="71">
        <f>IF(esfc!F41&lt;0,esfc!F41*-1,0)</f>
        <v>0</v>
      </c>
      <c r="D24" s="84"/>
    </row>
    <row r="25" spans="2:5" ht="13.5" thickBot="1">
      <c r="B25" s="43"/>
      <c r="C25" s="42"/>
    </row>
    <row r="26" spans="2:5" ht="13.5" thickBot="1">
      <c r="B26" s="51" t="s">
        <v>82</v>
      </c>
      <c r="C26" s="80">
        <f>SUM(C20:C25)</f>
        <v>74784080.039999992</v>
      </c>
    </row>
    <row r="27" spans="2:5" ht="13.5" thickBot="1">
      <c r="B27" s="43"/>
      <c r="C27" s="42"/>
    </row>
    <row r="28" spans="2:5" ht="13.5" thickBot="1">
      <c r="B28" s="51" t="s">
        <v>145</v>
      </c>
      <c r="C28" s="77">
        <f>+C17-C26</f>
        <v>-28635118.149999991</v>
      </c>
      <c r="E28" s="99"/>
    </row>
    <row r="29" spans="2:5" ht="13.5" thickBot="1">
      <c r="B29" s="316"/>
      <c r="C29" s="317"/>
    </row>
    <row r="30" spans="2:5" ht="13.5" thickBot="1">
      <c r="B30" s="318" t="s">
        <v>83</v>
      </c>
      <c r="C30" s="319"/>
    </row>
    <row r="31" spans="2:5">
      <c r="B31" s="50" t="s">
        <v>71</v>
      </c>
      <c r="C31" s="81">
        <f>+C11</f>
        <v>9123942.4900000021</v>
      </c>
    </row>
    <row r="32" spans="2:5">
      <c r="B32" s="33" t="s">
        <v>84</v>
      </c>
      <c r="C32" s="71">
        <f>IF(esfc!F21&lt;0,(esfc!F21*-1),0)</f>
        <v>9723465.5999999996</v>
      </c>
      <c r="D32" s="84"/>
    </row>
    <row r="33" spans="2:4">
      <c r="B33" s="33" t="s">
        <v>73</v>
      </c>
      <c r="C33" s="71">
        <f>+C13</f>
        <v>12849957.469999999</v>
      </c>
    </row>
    <row r="34" spans="2:4">
      <c r="B34" s="50" t="s">
        <v>74</v>
      </c>
      <c r="C34" s="71">
        <f>+C14</f>
        <v>0</v>
      </c>
    </row>
    <row r="35" spans="2:4" ht="13.5" thickBot="1">
      <c r="B35" s="53" t="s">
        <v>75</v>
      </c>
      <c r="C35" s="78">
        <f>+C15</f>
        <v>0</v>
      </c>
    </row>
    <row r="36" spans="2:4" ht="13.5" thickBot="1">
      <c r="B36" s="54" t="s">
        <v>85</v>
      </c>
      <c r="C36" s="82">
        <f>SUM(C31:C35)</f>
        <v>31697365.560000002</v>
      </c>
    </row>
    <row r="37" spans="2:4" ht="13.5" thickBot="1">
      <c r="B37" s="316"/>
      <c r="C37" s="317"/>
    </row>
    <row r="38" spans="2:4" ht="13.5" thickBot="1">
      <c r="B38" s="318" t="s">
        <v>86</v>
      </c>
      <c r="C38" s="319"/>
    </row>
    <row r="39" spans="2:4">
      <c r="B39" s="33" t="s">
        <v>78</v>
      </c>
      <c r="C39" s="71">
        <f>+C20</f>
        <v>51566098.459999993</v>
      </c>
    </row>
    <row r="40" spans="2:4">
      <c r="B40" s="33" t="s">
        <v>87</v>
      </c>
      <c r="C40" s="71">
        <f>IF(esfc!F16&gt;0,esfc!F16,0)</f>
        <v>0</v>
      </c>
    </row>
    <row r="41" spans="2:4">
      <c r="B41" s="33" t="s">
        <v>80</v>
      </c>
      <c r="C41" s="71">
        <v>0</v>
      </c>
    </row>
    <row r="42" spans="2:4">
      <c r="B42" s="33" t="s">
        <v>81</v>
      </c>
      <c r="C42" s="71">
        <f>+C23</f>
        <v>23217981.579999998</v>
      </c>
    </row>
    <row r="43" spans="2:4" ht="13.5" thickBot="1">
      <c r="B43" s="43" t="s">
        <v>29</v>
      </c>
      <c r="C43" s="79">
        <f>+C24</f>
        <v>0</v>
      </c>
    </row>
    <row r="44" spans="2:4" ht="13.5" thickBot="1">
      <c r="B44" s="52" t="s">
        <v>85</v>
      </c>
      <c r="C44" s="82">
        <f>SUM(C39:C43)</f>
        <v>74784080.039999992</v>
      </c>
      <c r="D44" s="248"/>
    </row>
    <row r="54" spans="2:6">
      <c r="B54" s="17"/>
      <c r="C54" s="17"/>
      <c r="D54" s="55"/>
      <c r="E54" s="56"/>
      <c r="F54" s="55"/>
    </row>
  </sheetData>
  <mergeCells count="4">
    <mergeCell ref="B29:C29"/>
    <mergeCell ref="B30:C30"/>
    <mergeCell ref="B37:C37"/>
    <mergeCell ref="B38:C38"/>
  </mergeCells>
  <phoneticPr fontId="7" type="noConversion"/>
  <pageMargins left="0.78740157480314965" right="0.78740157480314965" top="0.98425196850393704" bottom="0.59055118110236227" header="0" footer="0.78740157480314965"/>
  <pageSetup scale="85" orientation="portrait" r:id="rId1"/>
  <headerFooter alignWithMargins="0">
    <oddFooter>&amp;R&amp;"Arial Narrow,Normal"&amp;9 5/21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workbookViewId="0">
      <selection activeCell="E13" sqref="E13"/>
    </sheetView>
  </sheetViews>
  <sheetFormatPr baseColWidth="10" defaultRowHeight="12.75"/>
  <cols>
    <col min="1" max="1" width="5.85546875" customWidth="1"/>
    <col min="2" max="2" width="8.85546875" customWidth="1"/>
    <col min="3" max="3" width="31.85546875" bestFit="1" customWidth="1"/>
    <col min="4" max="4" width="12.28515625" customWidth="1"/>
    <col min="6" max="6" width="12.140625" customWidth="1"/>
    <col min="8" max="8" width="12.5703125" customWidth="1"/>
    <col min="10" max="10" width="12.7109375" bestFit="1" customWidth="1"/>
  </cols>
  <sheetData>
    <row r="1" spans="2:10" ht="13.5">
      <c r="B1" s="20" t="s">
        <v>32</v>
      </c>
      <c r="H1" s="107" t="s">
        <v>175</v>
      </c>
    </row>
    <row r="2" spans="2:10">
      <c r="B2" s="21" t="s">
        <v>506</v>
      </c>
    </row>
    <row r="3" spans="2:10">
      <c r="B3" s="21" t="s">
        <v>600</v>
      </c>
    </row>
    <row r="4" spans="2:10">
      <c r="B4" s="22" t="str">
        <f>+esf!B4</f>
        <v>Recursos propios (01)</v>
      </c>
    </row>
    <row r="6" spans="2:10" ht="13.5" thickBot="1"/>
    <row r="7" spans="2:10">
      <c r="B7" s="312" t="s">
        <v>40</v>
      </c>
      <c r="C7" s="312" t="s">
        <v>41</v>
      </c>
      <c r="D7" s="312" t="s">
        <v>95</v>
      </c>
      <c r="E7" s="312" t="s">
        <v>28</v>
      </c>
      <c r="F7" s="109"/>
      <c r="G7" s="109"/>
      <c r="H7" s="109"/>
    </row>
    <row r="8" spans="2:10" ht="26.25" thickBot="1">
      <c r="B8" s="313"/>
      <c r="C8" s="313"/>
      <c r="D8" s="313"/>
      <c r="E8" s="313"/>
      <c r="F8" s="110" t="s">
        <v>96</v>
      </c>
      <c r="G8" s="110" t="s">
        <v>134</v>
      </c>
      <c r="H8" s="110" t="s">
        <v>85</v>
      </c>
    </row>
    <row r="9" spans="2:10" ht="13.5" thickBot="1">
      <c r="B9" s="29"/>
      <c r="C9" s="57" t="s">
        <v>558</v>
      </c>
      <c r="D9" s="118">
        <f>+esfc!D38</f>
        <v>19642719.469999999</v>
      </c>
      <c r="E9" s="118">
        <f>+esfc!D40</f>
        <v>19597242.649999999</v>
      </c>
      <c r="F9" s="219">
        <f>esfc!D39</f>
        <v>-2805643.33</v>
      </c>
      <c r="G9" s="118">
        <f>+esfc!D41</f>
        <v>0</v>
      </c>
      <c r="H9" s="118">
        <f>SUM(D9:G9)</f>
        <v>36434318.789999999</v>
      </c>
      <c r="J9" s="86"/>
    </row>
    <row r="10" spans="2:10">
      <c r="B10" s="33"/>
      <c r="C10" s="35"/>
      <c r="D10" s="32"/>
      <c r="E10" s="32"/>
      <c r="F10" s="32"/>
      <c r="G10" s="32"/>
      <c r="H10" s="48"/>
      <c r="J10" s="86"/>
    </row>
    <row r="11" spans="2:10">
      <c r="B11" s="33"/>
      <c r="C11" s="41" t="s">
        <v>97</v>
      </c>
      <c r="D11" s="32"/>
      <c r="E11" s="32"/>
      <c r="F11" s="32"/>
      <c r="G11" s="32"/>
      <c r="H11" s="32"/>
      <c r="J11" s="87"/>
    </row>
    <row r="12" spans="2:10">
      <c r="B12" s="33"/>
      <c r="C12" s="41" t="s">
        <v>98</v>
      </c>
      <c r="D12" s="91">
        <v>0</v>
      </c>
      <c r="E12" s="91">
        <f>IF(esfc!F40&lt;0,esfc!F40,0)</f>
        <v>-23217981.579999998</v>
      </c>
      <c r="F12" s="91">
        <f>IF('i-e'!F45&lt;0,'i-e'!F45,0)</f>
        <v>-10778154.679999992</v>
      </c>
      <c r="G12" s="91">
        <v>0</v>
      </c>
      <c r="H12" s="72">
        <f>SUM(D12:G12)</f>
        <v>-33996136.25999999</v>
      </c>
    </row>
    <row r="13" spans="2:10">
      <c r="B13" s="33"/>
      <c r="C13" s="41" t="s">
        <v>99</v>
      </c>
      <c r="D13" s="91">
        <v>0</v>
      </c>
      <c r="E13" s="91">
        <f>IF(esfc!F40&gt;0,esfc!F40,0)</f>
        <v>0</v>
      </c>
      <c r="F13" s="91">
        <f>IF('i-e'!F45&gt;0,'i-e'!F45,0)</f>
        <v>0</v>
      </c>
      <c r="G13" s="91">
        <v>0</v>
      </c>
      <c r="H13" s="71">
        <f>SUM(D13:G13)</f>
        <v>0</v>
      </c>
    </row>
    <row r="14" spans="2:10">
      <c r="B14" s="33"/>
      <c r="C14" s="41" t="s">
        <v>100</v>
      </c>
      <c r="D14" s="91">
        <v>0</v>
      </c>
      <c r="E14" s="91">
        <v>0</v>
      </c>
      <c r="F14" s="91">
        <v>0</v>
      </c>
      <c r="G14" s="91">
        <f>IF(esfc!F41&gt;0,esfc!F41,0)</f>
        <v>0</v>
      </c>
      <c r="H14" s="71">
        <f>SUM(D14:G14)</f>
        <v>0</v>
      </c>
    </row>
    <row r="15" spans="2:10">
      <c r="B15" s="33"/>
      <c r="C15" s="41" t="s">
        <v>101</v>
      </c>
      <c r="D15" s="91">
        <v>0</v>
      </c>
      <c r="E15" s="91">
        <v>0</v>
      </c>
      <c r="F15" s="91">
        <v>0</v>
      </c>
      <c r="G15" s="91">
        <f>IF(esfc!F41&lt;0,esfc!F41,0)</f>
        <v>0</v>
      </c>
      <c r="H15" s="71">
        <f>SUM(D15:G15)</f>
        <v>0</v>
      </c>
    </row>
    <row r="16" spans="2:10">
      <c r="B16" s="33"/>
      <c r="C16" s="41" t="s">
        <v>102</v>
      </c>
      <c r="D16" s="91">
        <f>IF(esfc!F38&gt;0,esfc!F38,0)</f>
        <v>618344.4299999997</v>
      </c>
      <c r="E16" s="91">
        <v>0</v>
      </c>
      <c r="F16" s="91">
        <v>0</v>
      </c>
      <c r="G16" s="91">
        <v>0</v>
      </c>
      <c r="H16" s="71">
        <f>SUM(D16:G16)</f>
        <v>618344.4299999997</v>
      </c>
    </row>
    <row r="17" spans="2:8">
      <c r="B17" s="33"/>
      <c r="C17" s="41"/>
      <c r="D17" s="32"/>
      <c r="E17" s="32"/>
      <c r="F17" s="32"/>
      <c r="G17" s="32"/>
      <c r="H17" s="32"/>
    </row>
    <row r="18" spans="2:8">
      <c r="B18" s="33"/>
      <c r="C18" s="41"/>
      <c r="D18" s="32"/>
      <c r="E18" s="32"/>
      <c r="F18" s="32"/>
      <c r="G18" s="32"/>
      <c r="H18" s="32"/>
    </row>
    <row r="19" spans="2:8" ht="13.5" thickBot="1">
      <c r="B19" s="43"/>
      <c r="C19" s="6"/>
      <c r="D19" s="42"/>
      <c r="E19" s="42"/>
      <c r="F19" s="42"/>
      <c r="G19" s="42"/>
      <c r="H19" s="42"/>
    </row>
    <row r="20" spans="2:8" ht="13.5" thickBot="1">
      <c r="B20" s="37"/>
      <c r="C20" s="57" t="s">
        <v>541</v>
      </c>
      <c r="D20" s="76">
        <f>SUM(D9:D19)</f>
        <v>20261063.899999999</v>
      </c>
      <c r="E20" s="76">
        <f>SUM(E9:E19)</f>
        <v>-3620738.9299999997</v>
      </c>
      <c r="F20" s="76">
        <f>SUM(F9:F19)</f>
        <v>-13583798.009999992</v>
      </c>
      <c r="G20" s="76">
        <f>SUM(G9:G19)</f>
        <v>0</v>
      </c>
      <c r="H20" s="76">
        <f>SUM(H9:H19)</f>
        <v>3056526.9600000083</v>
      </c>
    </row>
    <row r="44" spans="2:10">
      <c r="J44" s="99"/>
    </row>
    <row r="45" spans="2:10">
      <c r="B45" s="55"/>
      <c r="C45" s="55"/>
      <c r="D45" s="55"/>
      <c r="E45" s="55"/>
      <c r="F45" s="55"/>
      <c r="G45" s="55"/>
    </row>
    <row r="46" spans="2:10">
      <c r="B46" s="56"/>
      <c r="C46" s="56"/>
      <c r="D46" s="56"/>
      <c r="E46" s="56"/>
      <c r="F46" s="56"/>
      <c r="G46" s="56"/>
    </row>
    <row r="47" spans="2:10">
      <c r="B47" s="56"/>
      <c r="C47" s="56"/>
      <c r="D47" s="56"/>
      <c r="E47" s="56"/>
      <c r="F47" s="56"/>
      <c r="G47" s="56"/>
    </row>
    <row r="48" spans="2:10">
      <c r="B48" s="56"/>
      <c r="C48" s="56"/>
      <c r="D48" s="56"/>
      <c r="E48" s="56"/>
      <c r="F48" s="56"/>
      <c r="G48" s="56"/>
    </row>
  </sheetData>
  <mergeCells count="4">
    <mergeCell ref="B7:B8"/>
    <mergeCell ref="C7:C8"/>
    <mergeCell ref="D7:D8"/>
    <mergeCell ref="E7:E8"/>
  </mergeCells>
  <phoneticPr fontId="7" type="noConversion"/>
  <pageMargins left="0.78740157480314965" right="0.59055118110236227" top="0.98425196850393704" bottom="0.59055118110236227" header="0" footer="0.78740157480314965"/>
  <pageSetup scale="85" orientation="portrait" r:id="rId1"/>
  <headerFooter alignWithMargins="0">
    <oddFooter>&amp;R&amp;"Arial Narrow,Normal"&amp;9 6/21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D21" sqref="D21"/>
    </sheetView>
  </sheetViews>
  <sheetFormatPr baseColWidth="10" defaultRowHeight="12.75"/>
  <cols>
    <col min="1" max="1" width="5.85546875" customWidth="1"/>
    <col min="2" max="2" width="6.7109375" customWidth="1"/>
    <col min="3" max="3" width="37" customWidth="1"/>
    <col min="4" max="4" width="15.85546875" customWidth="1"/>
    <col min="5" max="6" width="12.5703125" bestFit="1" customWidth="1"/>
  </cols>
  <sheetData>
    <row r="1" spans="2:7" ht="13.5">
      <c r="B1" s="20" t="s">
        <v>32</v>
      </c>
      <c r="G1" s="107" t="s">
        <v>176</v>
      </c>
    </row>
    <row r="2" spans="2:7">
      <c r="B2" s="21" t="s">
        <v>506</v>
      </c>
    </row>
    <row r="3" spans="2:7">
      <c r="B3" s="21" t="s">
        <v>601</v>
      </c>
    </row>
    <row r="4" spans="2:7">
      <c r="B4" s="22" t="str">
        <f>+esf!B4</f>
        <v>Recursos propios (01)</v>
      </c>
    </row>
    <row r="6" spans="2:7" ht="13.5" thickBot="1"/>
    <row r="7" spans="2:7" ht="51.75" thickBot="1">
      <c r="B7" s="186" t="s">
        <v>40</v>
      </c>
      <c r="C7" s="187" t="s">
        <v>41</v>
      </c>
      <c r="D7" s="187" t="s">
        <v>224</v>
      </c>
      <c r="E7" s="187" t="s">
        <v>88</v>
      </c>
      <c r="F7" s="187" t="s">
        <v>89</v>
      </c>
      <c r="G7" s="187" t="s">
        <v>90</v>
      </c>
    </row>
    <row r="8" spans="2:7" ht="13.5" thickBot="1">
      <c r="B8" s="157" t="s">
        <v>203</v>
      </c>
      <c r="C8" s="158" t="s">
        <v>46</v>
      </c>
      <c r="D8" s="159"/>
      <c r="E8" s="160"/>
      <c r="F8" s="160"/>
      <c r="G8" s="160"/>
    </row>
    <row r="9" spans="2:7">
      <c r="B9" s="166" t="s">
        <v>204</v>
      </c>
      <c r="C9" s="160" t="s">
        <v>47</v>
      </c>
      <c r="D9" s="164">
        <v>1561389</v>
      </c>
      <c r="E9" s="164">
        <f>'i-e'!F10</f>
        <v>1590708.5799999998</v>
      </c>
      <c r="F9" s="164">
        <f>+E9-D9</f>
        <v>29319.579999999842</v>
      </c>
      <c r="G9" s="189">
        <f>F9/D9</f>
        <v>1.8777883025946667E-2</v>
      </c>
    </row>
    <row r="10" spans="2:7">
      <c r="B10" s="166" t="s">
        <v>205</v>
      </c>
      <c r="C10" s="160" t="s">
        <v>48</v>
      </c>
      <c r="D10" s="169">
        <v>2025271</v>
      </c>
      <c r="E10" s="169">
        <f>'i-e'!F11</f>
        <v>1434058.85</v>
      </c>
      <c r="F10" s="169">
        <f>+E10-D10</f>
        <v>-591212.14999999991</v>
      </c>
      <c r="G10" s="189">
        <f>F10/D10</f>
        <v>-0.29191755078703041</v>
      </c>
    </row>
    <row r="11" spans="2:7" ht="25.5">
      <c r="B11" s="166" t="s">
        <v>206</v>
      </c>
      <c r="C11" s="160" t="s">
        <v>49</v>
      </c>
      <c r="D11" s="169">
        <v>0</v>
      </c>
      <c r="E11" s="169">
        <v>0</v>
      </c>
      <c r="F11" s="169">
        <f>+E11-D11</f>
        <v>0</v>
      </c>
      <c r="G11" s="189">
        <v>0</v>
      </c>
    </row>
    <row r="12" spans="2:7">
      <c r="B12" s="166" t="s">
        <v>207</v>
      </c>
      <c r="C12" s="160" t="s">
        <v>50</v>
      </c>
      <c r="D12" s="169">
        <v>510000</v>
      </c>
      <c r="E12" s="169">
        <f>'i-e'!F13</f>
        <v>224075.5</v>
      </c>
      <c r="F12" s="169">
        <f>+E12-D12</f>
        <v>-285924.5</v>
      </c>
      <c r="G12" s="189">
        <f>F12/D12</f>
        <v>-0.56063627450980391</v>
      </c>
    </row>
    <row r="13" spans="2:7" ht="13.5" thickBot="1">
      <c r="B13" s="166" t="s">
        <v>208</v>
      </c>
      <c r="C13" s="160" t="s">
        <v>51</v>
      </c>
      <c r="D13" s="169">
        <v>1150922</v>
      </c>
      <c r="E13" s="169">
        <f>'i-e'!F14</f>
        <v>969447.73</v>
      </c>
      <c r="F13" s="169">
        <f>+E13-D13</f>
        <v>-181474.27000000002</v>
      </c>
      <c r="G13" s="189">
        <f>F13/D13</f>
        <v>-0.15767729698450461</v>
      </c>
    </row>
    <row r="14" spans="2:7" ht="13.5" thickBot="1">
      <c r="B14" s="190"/>
      <c r="C14" s="163" t="s">
        <v>52</v>
      </c>
      <c r="D14" s="259">
        <f>SUM(D9:D13)</f>
        <v>5247582</v>
      </c>
      <c r="E14" s="260">
        <f>SUM(E9:E13)</f>
        <v>4218290.66</v>
      </c>
      <c r="F14" s="260">
        <f>SUM(F9:F13)</f>
        <v>-1029291.3400000001</v>
      </c>
      <c r="G14" s="261">
        <f>F14/D14</f>
        <v>-0.19614583249961604</v>
      </c>
    </row>
    <row r="15" spans="2:7">
      <c r="B15" s="166" t="s">
        <v>209</v>
      </c>
      <c r="C15" s="160" t="s">
        <v>53</v>
      </c>
      <c r="D15" s="169">
        <v>73008869</v>
      </c>
      <c r="E15" s="169">
        <f>'i-e'!F16</f>
        <v>72584561</v>
      </c>
      <c r="F15" s="164">
        <f>+E15-D15</f>
        <v>-424308</v>
      </c>
      <c r="G15" s="189">
        <f>F15/D15</f>
        <v>-5.8117322704999029E-3</v>
      </c>
    </row>
    <row r="16" spans="2:7" ht="13.5" thickBot="1">
      <c r="B16" s="166"/>
      <c r="C16" s="160" t="s">
        <v>554</v>
      </c>
      <c r="D16" s="169">
        <v>48288730</v>
      </c>
      <c r="E16" s="169">
        <f>'i-e'!F17</f>
        <v>0</v>
      </c>
      <c r="F16" s="169">
        <f>+E16-D16</f>
        <v>-48288730</v>
      </c>
      <c r="G16" s="189"/>
    </row>
    <row r="17" spans="1:7" ht="13.5" thickBot="1">
      <c r="B17" s="190"/>
      <c r="C17" s="163" t="s">
        <v>238</v>
      </c>
      <c r="D17" s="259">
        <f>SUM(D15:D16)</f>
        <v>121297599</v>
      </c>
      <c r="E17" s="260">
        <f>SUM(E15:E16)</f>
        <v>72584561</v>
      </c>
      <c r="F17" s="260">
        <f>SUM(F15:F16)</f>
        <v>-48713038</v>
      </c>
      <c r="G17" s="261">
        <f>F17/D17</f>
        <v>-0.40159935894526649</v>
      </c>
    </row>
    <row r="18" spans="1:7" ht="13.5" thickBot="1">
      <c r="B18" s="166" t="s">
        <v>550</v>
      </c>
      <c r="C18" s="160" t="s">
        <v>551</v>
      </c>
      <c r="D18" s="169">
        <v>0</v>
      </c>
      <c r="E18" s="169">
        <f>'i-e'!F19</f>
        <v>0</v>
      </c>
      <c r="F18" s="169">
        <f>+E18-D18</f>
        <v>0</v>
      </c>
      <c r="G18" s="189">
        <v>1</v>
      </c>
    </row>
    <row r="19" spans="1:7" ht="13.5" thickBot="1">
      <c r="B19" s="190"/>
      <c r="C19" s="163" t="s">
        <v>54</v>
      </c>
      <c r="D19" s="259">
        <f>SUM(D18)</f>
        <v>0</v>
      </c>
      <c r="E19" s="260">
        <f>SUM(E18)</f>
        <v>0</v>
      </c>
      <c r="F19" s="260">
        <f>SUM(F18)</f>
        <v>0</v>
      </c>
      <c r="G19" s="261">
        <v>1</v>
      </c>
    </row>
    <row r="20" spans="1:7" ht="13.5" thickBot="1">
      <c r="B20" s="166" t="s">
        <v>210</v>
      </c>
      <c r="C20" s="160" t="s">
        <v>233</v>
      </c>
      <c r="D20" s="169">
        <v>0</v>
      </c>
      <c r="E20" s="169">
        <f>'i-e'!F23</f>
        <v>1939420.4</v>
      </c>
      <c r="F20" s="169">
        <f>+E20-D20</f>
        <v>1939420.4</v>
      </c>
      <c r="G20" s="189">
        <v>1</v>
      </c>
    </row>
    <row r="21" spans="1:7" ht="13.5" thickBot="1">
      <c r="B21" s="190"/>
      <c r="C21" s="163" t="s">
        <v>54</v>
      </c>
      <c r="D21" s="259">
        <f>SUM(D20)</f>
        <v>0</v>
      </c>
      <c r="E21" s="260">
        <f>SUM(E20)</f>
        <v>1939420.4</v>
      </c>
      <c r="F21" s="260">
        <f>SUM(F20)</f>
        <v>1939420.4</v>
      </c>
      <c r="G21" s="261">
        <v>1</v>
      </c>
    </row>
    <row r="22" spans="1:7">
      <c r="B22" s="166"/>
      <c r="C22" s="160"/>
      <c r="D22" s="169"/>
      <c r="E22" s="169"/>
      <c r="F22" s="169"/>
      <c r="G22" s="189"/>
    </row>
    <row r="23" spans="1:7" ht="13.5" thickBot="1">
      <c r="B23" s="191"/>
      <c r="C23" s="173"/>
      <c r="D23" s="192"/>
      <c r="E23" s="192"/>
      <c r="F23" s="192"/>
      <c r="G23" s="193"/>
    </row>
    <row r="24" spans="1:7" ht="13.5" thickBot="1">
      <c r="B24" s="172"/>
      <c r="C24" s="173" t="s">
        <v>55</v>
      </c>
      <c r="D24" s="174">
        <f>+D14+D17+D19</f>
        <v>126545181</v>
      </c>
      <c r="E24" s="174">
        <f>+E14+E17+E19+E21</f>
        <v>78742272.060000002</v>
      </c>
      <c r="F24" s="174">
        <f>+F14+F17+F19+F21</f>
        <v>-47802908.940000005</v>
      </c>
      <c r="G24" s="262">
        <f>F24/D24</f>
        <v>-0.37775368893739231</v>
      </c>
    </row>
    <row r="25" spans="1:7">
      <c r="A25" s="220"/>
      <c r="B25" s="220"/>
      <c r="C25" s="220"/>
      <c r="D25" s="220"/>
      <c r="E25" s="220"/>
      <c r="F25" s="220"/>
      <c r="G25" s="220"/>
    </row>
    <row r="26" spans="1:7">
      <c r="A26" s="220"/>
      <c r="B26" s="220"/>
      <c r="C26" s="220"/>
      <c r="D26" s="220"/>
      <c r="E26" s="220"/>
      <c r="F26" s="220"/>
      <c r="G26" s="220"/>
    </row>
    <row r="27" spans="1:7">
      <c r="A27" s="220"/>
      <c r="B27" s="220"/>
      <c r="C27" s="220"/>
      <c r="D27" s="220"/>
      <c r="E27" s="220"/>
      <c r="F27" s="220"/>
      <c r="G27" s="220"/>
    </row>
    <row r="28" spans="1:7">
      <c r="A28" s="220"/>
      <c r="B28" s="220"/>
      <c r="C28" s="220"/>
      <c r="D28" s="220"/>
      <c r="E28" s="220"/>
      <c r="F28" s="220"/>
      <c r="G28" s="220"/>
    </row>
    <row r="29" spans="1:7">
      <c r="A29" s="220"/>
      <c r="B29" s="220"/>
      <c r="C29" s="220"/>
      <c r="D29" s="220"/>
      <c r="E29" s="220"/>
      <c r="F29" s="220"/>
      <c r="G29" s="220"/>
    </row>
    <row r="30" spans="1:7">
      <c r="A30" s="220"/>
      <c r="B30" s="220"/>
      <c r="C30" s="220"/>
      <c r="D30" s="220"/>
      <c r="E30" s="220"/>
      <c r="F30" s="220"/>
      <c r="G30" s="220"/>
    </row>
    <row r="31" spans="1:7">
      <c r="A31" s="220"/>
      <c r="B31" s="220"/>
      <c r="C31" s="220"/>
      <c r="D31" s="220"/>
      <c r="E31" s="220"/>
      <c r="F31" s="220"/>
      <c r="G31" s="220"/>
    </row>
    <row r="32" spans="1:7">
      <c r="A32" s="220"/>
      <c r="B32" s="220"/>
      <c r="C32" s="220"/>
      <c r="D32" s="220"/>
      <c r="E32" s="220"/>
      <c r="F32" s="220"/>
      <c r="G32" s="220"/>
    </row>
    <row r="33" spans="1:8">
      <c r="A33" s="220"/>
      <c r="B33" s="220"/>
      <c r="C33" s="220"/>
      <c r="D33" s="220"/>
      <c r="E33" s="220"/>
      <c r="F33" s="220"/>
      <c r="G33" s="220"/>
    </row>
    <row r="34" spans="1:8">
      <c r="A34" s="220"/>
      <c r="B34" s="220"/>
      <c r="C34" s="220"/>
      <c r="D34" s="220"/>
      <c r="E34" s="220"/>
      <c r="F34" s="220"/>
      <c r="G34" s="220"/>
    </row>
    <row r="35" spans="1:8">
      <c r="A35" s="220"/>
      <c r="B35" s="220"/>
      <c r="C35" s="220"/>
      <c r="D35" s="220"/>
      <c r="E35" s="220"/>
      <c r="F35" s="220"/>
      <c r="G35" s="220"/>
    </row>
    <row r="36" spans="1:8">
      <c r="A36" s="220"/>
      <c r="B36" s="220"/>
      <c r="C36" s="220"/>
      <c r="D36" s="220"/>
      <c r="E36" s="220"/>
      <c r="F36" s="220"/>
      <c r="G36" s="220"/>
    </row>
    <row r="37" spans="1:8">
      <c r="B37" s="175"/>
      <c r="C37" s="175"/>
      <c r="D37" s="175"/>
      <c r="E37" s="175"/>
      <c r="F37" s="175"/>
      <c r="G37" s="175"/>
    </row>
    <row r="38" spans="1:8">
      <c r="B38" s="175"/>
      <c r="C38" s="184"/>
      <c r="D38" s="185"/>
      <c r="E38" s="185"/>
      <c r="F38" s="185"/>
      <c r="G38" s="185"/>
      <c r="H38" s="55"/>
    </row>
    <row r="39" spans="1:8">
      <c r="B39" s="175"/>
      <c r="C39" s="175"/>
      <c r="D39" s="175"/>
      <c r="E39" s="175"/>
      <c r="F39" s="175"/>
      <c r="G39" s="175"/>
    </row>
    <row r="43" spans="1:8">
      <c r="B43" s="127" t="s">
        <v>234</v>
      </c>
      <c r="C43" t="s">
        <v>236</v>
      </c>
    </row>
    <row r="44" spans="1:8">
      <c r="C44" t="s">
        <v>237</v>
      </c>
    </row>
    <row r="45" spans="1:8">
      <c r="C45" t="s">
        <v>235</v>
      </c>
    </row>
  </sheetData>
  <phoneticPr fontId="7" type="noConversion"/>
  <pageMargins left="0.78740157480314965" right="0.78740157480314965" top="0.98425196850393704" bottom="0.59055118110236227" header="0" footer="0.78740157480314965"/>
  <pageSetup scale="85" orientation="portrait" r:id="rId1"/>
  <headerFooter alignWithMargins="0">
    <oddFooter>&amp;R&amp;"Arial Narrow,Normal"&amp;9 7/21</oddFooter>
  </headerFooter>
  <ignoredErrors>
    <ignoredError sqref="F14:F21 E2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4"/>
  <sheetViews>
    <sheetView workbookViewId="0">
      <selection activeCell="F1" sqref="F1"/>
    </sheetView>
  </sheetViews>
  <sheetFormatPr baseColWidth="10" defaultRowHeight="12.75"/>
  <cols>
    <col min="1" max="1" width="5.85546875" style="220" customWidth="1"/>
    <col min="2" max="2" width="9.28515625" style="220" customWidth="1"/>
    <col min="3" max="3" width="29.140625" style="220" bestFit="1" customWidth="1"/>
    <col min="4" max="4" width="14.85546875" style="220" customWidth="1"/>
    <col min="5" max="5" width="12.5703125" style="220" bestFit="1" customWidth="1"/>
    <col min="6" max="6" width="13.7109375" style="220" customWidth="1"/>
    <col min="7" max="16384" width="11.42578125" style="220"/>
  </cols>
  <sheetData>
    <row r="1" spans="2:7" ht="13.5">
      <c r="B1" s="221" t="s">
        <v>32</v>
      </c>
      <c r="G1" s="222" t="s">
        <v>177</v>
      </c>
    </row>
    <row r="2" spans="2:7">
      <c r="B2" s="223" t="s">
        <v>506</v>
      </c>
    </row>
    <row r="3" spans="2:7">
      <c r="B3" s="223" t="s">
        <v>602</v>
      </c>
    </row>
    <row r="4" spans="2:7">
      <c r="B4" s="224" t="str">
        <f>+esf!B4</f>
        <v>Recursos propios (01)</v>
      </c>
    </row>
    <row r="6" spans="2:7" ht="13.5" thickBot="1"/>
    <row r="7" spans="2:7" ht="51.75" thickBot="1">
      <c r="B7" s="225" t="s">
        <v>40</v>
      </c>
      <c r="C7" s="226" t="s">
        <v>41</v>
      </c>
      <c r="D7" s="226" t="s">
        <v>91</v>
      </c>
      <c r="E7" s="226" t="s">
        <v>92</v>
      </c>
      <c r="F7" s="226" t="s">
        <v>93</v>
      </c>
      <c r="G7" s="226" t="s">
        <v>94</v>
      </c>
    </row>
    <row r="8" spans="2:7" ht="13.5" thickBot="1">
      <c r="B8" s="227" t="s">
        <v>211</v>
      </c>
      <c r="C8" s="228" t="s">
        <v>56</v>
      </c>
      <c r="D8" s="229"/>
      <c r="E8" s="230"/>
      <c r="F8" s="230"/>
      <c r="G8" s="230"/>
    </row>
    <row r="9" spans="2:7">
      <c r="B9" s="231"/>
      <c r="C9" s="232"/>
      <c r="D9" s="233"/>
      <c r="E9" s="233"/>
      <c r="F9" s="230"/>
      <c r="G9" s="234"/>
    </row>
    <row r="10" spans="2:7">
      <c r="B10" s="206" t="s">
        <v>212</v>
      </c>
      <c r="C10" s="205" t="s">
        <v>57</v>
      </c>
      <c r="D10" s="235">
        <v>56216023.159999996</v>
      </c>
      <c r="E10" s="235">
        <f>'i-e'!F29</f>
        <v>57817434.689999998</v>
      </c>
      <c r="F10" s="235">
        <f>+E10-D10</f>
        <v>1601411.5300000012</v>
      </c>
      <c r="G10" s="236">
        <f>+(E10/$E$23)</f>
        <v>0.64585745170678133</v>
      </c>
    </row>
    <row r="11" spans="2:7">
      <c r="B11" s="206" t="s">
        <v>213</v>
      </c>
      <c r="C11" s="205" t="s">
        <v>58</v>
      </c>
      <c r="D11" s="91">
        <v>13780522.789999999</v>
      </c>
      <c r="E11" s="235">
        <f>'i-e'!F30</f>
        <v>10455308.879999999</v>
      </c>
      <c r="F11" s="91">
        <f>+E11-D11</f>
        <v>-3325213.91</v>
      </c>
      <c r="G11" s="236">
        <f>+(E11/$E$23)</f>
        <v>0.11679243789091884</v>
      </c>
    </row>
    <row r="12" spans="2:7">
      <c r="B12" s="206" t="s">
        <v>214</v>
      </c>
      <c r="C12" s="205" t="s">
        <v>59</v>
      </c>
      <c r="D12" s="91">
        <v>5274000</v>
      </c>
      <c r="E12" s="235">
        <f>'i-e'!F31</f>
        <v>4249421.4000000004</v>
      </c>
      <c r="F12" s="91">
        <f>+E12-D12</f>
        <v>-1024578.5999999996</v>
      </c>
      <c r="G12" s="236">
        <f>+(E12/$E$23)</f>
        <v>4.7468734843522042E-2</v>
      </c>
    </row>
    <row r="13" spans="2:7">
      <c r="B13" s="206"/>
      <c r="C13" s="232" t="s">
        <v>60</v>
      </c>
      <c r="D13" s="237">
        <f>SUM(D10:D12)</f>
        <v>75270545.949999988</v>
      </c>
      <c r="E13" s="237">
        <f>SUM(E10:E12)</f>
        <v>72522164.969999999</v>
      </c>
      <c r="F13" s="237">
        <f>SUM(F10:F12)</f>
        <v>-2748380.9799999986</v>
      </c>
      <c r="G13" s="238">
        <f>SUM(G10:G12)</f>
        <v>0.81011862444122218</v>
      </c>
    </row>
    <row r="14" spans="2:7">
      <c r="B14" s="206"/>
      <c r="C14" s="205"/>
      <c r="D14" s="229"/>
      <c r="E14" s="229"/>
      <c r="F14" s="229"/>
      <c r="G14" s="236"/>
    </row>
    <row r="15" spans="2:7">
      <c r="B15" s="206" t="s">
        <v>215</v>
      </c>
      <c r="C15" s="205" t="s">
        <v>61</v>
      </c>
      <c r="D15" s="235">
        <v>1507500</v>
      </c>
      <c r="E15" s="91">
        <f>'i-e'!F34</f>
        <v>489330.57</v>
      </c>
      <c r="F15" s="235">
        <f>+E15-D15</f>
        <v>-1018169.4299999999</v>
      </c>
      <c r="G15" s="236">
        <f>+(E15/$E$23)</f>
        <v>5.4661331253613729E-3</v>
      </c>
    </row>
    <row r="16" spans="2:7" ht="25.5">
      <c r="B16" s="206" t="s">
        <v>216</v>
      </c>
      <c r="C16" s="205" t="s">
        <v>513</v>
      </c>
      <c r="D16" s="91">
        <v>9449262.0500000007</v>
      </c>
      <c r="E16" s="91">
        <f>'i-e'!F35</f>
        <v>3976549.44</v>
      </c>
      <c r="F16" s="91">
        <f>+E16-D16</f>
        <v>-5472712.6100000013</v>
      </c>
      <c r="G16" s="236">
        <f>+(E16/$E$23)</f>
        <v>4.4420581813683163E-2</v>
      </c>
    </row>
    <row r="17" spans="2:7">
      <c r="B17" s="206" t="s">
        <v>217</v>
      </c>
      <c r="C17" s="205" t="s">
        <v>62</v>
      </c>
      <c r="D17" s="91">
        <v>1069263</v>
      </c>
      <c r="E17" s="91">
        <f>'i-e'!F36</f>
        <v>3650462.02</v>
      </c>
      <c r="F17" s="91">
        <f>+E17-D17</f>
        <v>2581199.02</v>
      </c>
      <c r="G17" s="236">
        <f>+(E17/$E$23)</f>
        <v>4.0777978311053793E-2</v>
      </c>
    </row>
    <row r="18" spans="2:7">
      <c r="B18" s="206" t="s">
        <v>511</v>
      </c>
      <c r="C18" s="205" t="s">
        <v>533</v>
      </c>
      <c r="D18" s="91">
        <v>0</v>
      </c>
      <c r="E18" s="91">
        <f>'i-e'!F37</f>
        <v>0</v>
      </c>
      <c r="F18" s="91">
        <f>+E18-D18</f>
        <v>0</v>
      </c>
      <c r="G18" s="236">
        <f>+(E18/$E$23)</f>
        <v>0</v>
      </c>
    </row>
    <row r="19" spans="2:7">
      <c r="B19" s="206" t="s">
        <v>218</v>
      </c>
      <c r="C19" s="205" t="s">
        <v>63</v>
      </c>
      <c r="D19" s="91">
        <v>0</v>
      </c>
      <c r="E19" s="91">
        <f>'i-e'!F38</f>
        <v>8881919.7400000002</v>
      </c>
      <c r="F19" s="91">
        <f>+E19-D19</f>
        <v>8881919.7400000002</v>
      </c>
      <c r="G19" s="236">
        <f>+(E19/$E$23)</f>
        <v>9.9216682308679541E-2</v>
      </c>
    </row>
    <row r="20" spans="2:7">
      <c r="B20" s="206"/>
      <c r="C20" s="232" t="s">
        <v>64</v>
      </c>
      <c r="D20" s="237">
        <f>SUM(D15:D19)</f>
        <v>12026025.050000001</v>
      </c>
      <c r="E20" s="237">
        <f>SUM(E15:E19)</f>
        <v>16998261.77</v>
      </c>
      <c r="F20" s="237">
        <f>SUM(F15:F19)</f>
        <v>4972236.7199999988</v>
      </c>
      <c r="G20" s="238">
        <f>SUM(G15:G19)</f>
        <v>0.18988137555877788</v>
      </c>
    </row>
    <row r="21" spans="2:7">
      <c r="B21" s="206" t="s">
        <v>219</v>
      </c>
      <c r="C21" s="205" t="s">
        <v>65</v>
      </c>
      <c r="D21" s="91">
        <v>3000000</v>
      </c>
      <c r="E21" s="91">
        <f>'i-e'!F41</f>
        <v>0</v>
      </c>
      <c r="F21" s="91">
        <f>+E21-D21</f>
        <v>-3000000</v>
      </c>
      <c r="G21" s="236">
        <f>+(E21/$E$23)</f>
        <v>0</v>
      </c>
    </row>
    <row r="22" spans="2:7" ht="13.5" thickBot="1">
      <c r="B22" s="239" t="s">
        <v>220</v>
      </c>
      <c r="C22" s="208" t="s">
        <v>66</v>
      </c>
      <c r="D22" s="301">
        <v>0</v>
      </c>
      <c r="E22" s="91">
        <f>'i-e'!F42</f>
        <v>0</v>
      </c>
      <c r="F22" s="240">
        <f>+E22-D22</f>
        <v>0</v>
      </c>
      <c r="G22" s="241">
        <f>+(E22/$E$23)</f>
        <v>0</v>
      </c>
    </row>
    <row r="23" spans="2:7" ht="13.5" thickBot="1">
      <c r="B23" s="242"/>
      <c r="C23" s="243" t="s">
        <v>67</v>
      </c>
      <c r="D23" s="244">
        <f>+D13+D20+D21+D22</f>
        <v>90296570.999999985</v>
      </c>
      <c r="E23" s="302">
        <f>+E13+E20+E21+E22</f>
        <v>89520426.739999995</v>
      </c>
      <c r="F23" s="244">
        <f>+F13+F20+F21+F22</f>
        <v>-776144.25999999978</v>
      </c>
      <c r="G23" s="245">
        <f>+G13+G20+G21+G22</f>
        <v>1</v>
      </c>
    </row>
    <row r="44" spans="2:7">
      <c r="B44" s="246"/>
      <c r="C44" s="247"/>
      <c r="D44" s="247"/>
      <c r="E44" s="247"/>
      <c r="F44" s="247"/>
      <c r="G44" s="247"/>
    </row>
  </sheetData>
  <phoneticPr fontId="7" type="noConversion"/>
  <pageMargins left="0.78740157480314965" right="0.78740157480314965" top="0.98425196850393704" bottom="0.59055118110236227" header="0" footer="0.78740157480314965"/>
  <pageSetup scale="85" orientation="portrait" r:id="rId1"/>
  <headerFooter alignWithMargins="0">
    <oddFooter>&amp;R&amp;"Arial Narrow,Normal"&amp;9 8/21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7"/>
  <sheetViews>
    <sheetView workbookViewId="0">
      <selection activeCell="E1" sqref="E1"/>
    </sheetView>
  </sheetViews>
  <sheetFormatPr baseColWidth="10" defaultRowHeight="12.75"/>
  <cols>
    <col min="1" max="1" width="5.85546875" customWidth="1"/>
    <col min="3" max="3" width="34.5703125" customWidth="1"/>
    <col min="4" max="4" width="13.85546875" customWidth="1"/>
    <col min="5" max="6" width="12.5703125" bestFit="1" customWidth="1"/>
  </cols>
  <sheetData>
    <row r="1" spans="2:7" ht="13.5">
      <c r="B1" s="20" t="s">
        <v>32</v>
      </c>
      <c r="C1" s="19"/>
      <c r="G1" s="107" t="s">
        <v>173</v>
      </c>
    </row>
    <row r="2" spans="2:7">
      <c r="B2" s="21" t="s">
        <v>506</v>
      </c>
      <c r="C2" s="23"/>
    </row>
    <row r="3" spans="2:7">
      <c r="B3" s="21" t="s">
        <v>603</v>
      </c>
      <c r="C3" s="23"/>
    </row>
    <row r="4" spans="2:7">
      <c r="B4" s="22" t="str">
        <f>+esf!B4</f>
        <v>Recursos propios (01)</v>
      </c>
    </row>
    <row r="6" spans="2:7" ht="13.5" thickBot="1"/>
    <row r="7" spans="2:7" ht="13.5" thickBot="1">
      <c r="B7" s="312" t="s">
        <v>40</v>
      </c>
      <c r="C7" s="312" t="s">
        <v>41</v>
      </c>
      <c r="D7" s="314" t="s">
        <v>223</v>
      </c>
      <c r="E7" s="314" t="s">
        <v>69</v>
      </c>
      <c r="F7" s="305" t="s">
        <v>39</v>
      </c>
      <c r="G7" s="307"/>
    </row>
    <row r="8" spans="2:7" ht="13.5" thickBot="1">
      <c r="B8" s="313"/>
      <c r="C8" s="313"/>
      <c r="D8" s="315"/>
      <c r="E8" s="315"/>
      <c r="F8" s="46" t="s">
        <v>36</v>
      </c>
      <c r="G8" s="46" t="s">
        <v>37</v>
      </c>
    </row>
    <row r="9" spans="2:7" ht="13.5" thickBot="1">
      <c r="B9" s="115" t="str">
        <f>+'i-e'!B9</f>
        <v>4-01</v>
      </c>
      <c r="C9" s="30" t="s">
        <v>46</v>
      </c>
      <c r="D9" s="31"/>
      <c r="E9" s="47"/>
      <c r="F9" s="32"/>
      <c r="G9" s="32"/>
    </row>
    <row r="10" spans="2:7">
      <c r="B10" s="5" t="str">
        <f>+'i-e'!B10</f>
        <v>411-01</v>
      </c>
      <c r="C10" s="32" t="s">
        <v>47</v>
      </c>
      <c r="D10" s="72">
        <v>1190683.21</v>
      </c>
      <c r="E10" s="72">
        <f>eai!E9</f>
        <v>1590708.5799999998</v>
      </c>
      <c r="F10" s="72">
        <f>+E10-D10</f>
        <v>400025.36999999988</v>
      </c>
      <c r="G10" s="90">
        <f>F10/D10</f>
        <v>0.3359628880632321</v>
      </c>
    </row>
    <row r="11" spans="2:7">
      <c r="B11" s="5" t="str">
        <f>+'i-e'!B11</f>
        <v>412-01</v>
      </c>
      <c r="C11" s="32" t="s">
        <v>48</v>
      </c>
      <c r="D11" s="98">
        <v>807628.07</v>
      </c>
      <c r="E11" s="71">
        <f>+eai!E10</f>
        <v>1434058.85</v>
      </c>
      <c r="F11" s="71">
        <f t="shared" ref="F11:F21" si="0">+E11-D11</f>
        <v>626430.78000000014</v>
      </c>
      <c r="G11" s="90">
        <f>F11/D11</f>
        <v>0.77564265442136027</v>
      </c>
    </row>
    <row r="12" spans="2:7" ht="25.5">
      <c r="B12" s="5" t="str">
        <f>+'i-e'!B12</f>
        <v>413-01</v>
      </c>
      <c r="C12" s="32" t="s">
        <v>49</v>
      </c>
      <c r="D12" s="98">
        <v>0</v>
      </c>
      <c r="E12" s="71">
        <f>+eai!E11</f>
        <v>0</v>
      </c>
      <c r="F12" s="71">
        <f t="shared" si="0"/>
        <v>0</v>
      </c>
      <c r="G12" s="90">
        <v>0</v>
      </c>
    </row>
    <row r="13" spans="2:7">
      <c r="B13" s="5" t="str">
        <f>+'i-e'!B13</f>
        <v>414-01</v>
      </c>
      <c r="C13" s="32" t="s">
        <v>50</v>
      </c>
      <c r="D13" s="98">
        <v>104664.29</v>
      </c>
      <c r="E13" s="71">
        <f>+eai!E12</f>
        <v>224075.5</v>
      </c>
      <c r="F13" s="71">
        <f t="shared" si="0"/>
        <v>119411.21</v>
      </c>
      <c r="G13" s="90">
        <f t="shared" ref="G13:G19" si="1">F13/D13</f>
        <v>1.1408973394841737</v>
      </c>
    </row>
    <row r="14" spans="2:7">
      <c r="B14" s="5" t="str">
        <f>+'i-e'!B14</f>
        <v>415-01</v>
      </c>
      <c r="C14" s="32" t="s">
        <v>51</v>
      </c>
      <c r="D14" s="98">
        <v>139685.21</v>
      </c>
      <c r="E14" s="71">
        <f>+eai!E13</f>
        <v>969447.73</v>
      </c>
      <c r="F14" s="71">
        <f t="shared" si="0"/>
        <v>829762.52</v>
      </c>
      <c r="G14" s="90">
        <f t="shared" si="1"/>
        <v>5.9402317539559135</v>
      </c>
    </row>
    <row r="15" spans="2:7">
      <c r="B15" s="34"/>
      <c r="C15" s="35" t="s">
        <v>52</v>
      </c>
      <c r="D15" s="73">
        <f>SUM(D10:D14)</f>
        <v>2242660.7799999998</v>
      </c>
      <c r="E15" s="73">
        <f>SUM(E10:E14)</f>
        <v>4218290.66</v>
      </c>
      <c r="F15" s="73">
        <f>SUM(F10:F14)</f>
        <v>1975629.8800000001</v>
      </c>
      <c r="G15" s="117">
        <f t="shared" si="1"/>
        <v>0.8809312124324038</v>
      </c>
    </row>
    <row r="16" spans="2:7">
      <c r="B16" s="5" t="str">
        <f>+'i-e'!B16</f>
        <v>416-01</v>
      </c>
      <c r="C16" s="32" t="s">
        <v>53</v>
      </c>
      <c r="D16" s="71">
        <v>36523611</v>
      </c>
      <c r="E16" s="71">
        <f>+eai!E15</f>
        <v>72584561</v>
      </c>
      <c r="F16" s="71">
        <f t="shared" si="0"/>
        <v>36060950</v>
      </c>
      <c r="G16" s="90">
        <f t="shared" si="1"/>
        <v>0.9873325504425069</v>
      </c>
    </row>
    <row r="17" spans="2:7">
      <c r="B17" s="5"/>
      <c r="C17" s="32" t="s">
        <v>555</v>
      </c>
      <c r="D17" s="71">
        <v>26594262</v>
      </c>
      <c r="E17" s="71">
        <f>eai!E16</f>
        <v>0</v>
      </c>
      <c r="F17" s="71">
        <f t="shared" si="0"/>
        <v>-26594262</v>
      </c>
      <c r="G17" s="90">
        <f t="shared" si="1"/>
        <v>-1</v>
      </c>
    </row>
    <row r="18" spans="2:7" ht="25.5">
      <c r="B18" s="5"/>
      <c r="C18" s="35" t="s">
        <v>556</v>
      </c>
      <c r="D18" s="73">
        <f>SUM(D16:D17)</f>
        <v>63117873</v>
      </c>
      <c r="E18" s="73">
        <f>SUM(E16:E17)</f>
        <v>72584561</v>
      </c>
      <c r="F18" s="73">
        <f>SUM(F16:F17)</f>
        <v>9466688</v>
      </c>
      <c r="G18" s="117">
        <f t="shared" si="1"/>
        <v>0.14998426832285683</v>
      </c>
    </row>
    <row r="19" spans="2:7">
      <c r="B19" s="5" t="s">
        <v>550</v>
      </c>
      <c r="C19" s="32" t="s">
        <v>551</v>
      </c>
      <c r="D19" s="72">
        <v>2887786.19</v>
      </c>
      <c r="E19" s="71">
        <f>eai!E18</f>
        <v>0</v>
      </c>
      <c r="F19" s="71">
        <f>+E19-D19</f>
        <v>-2887786.19</v>
      </c>
      <c r="G19" s="90">
        <f t="shared" si="1"/>
        <v>-1</v>
      </c>
    </row>
    <row r="20" spans="2:7">
      <c r="B20" s="5"/>
      <c r="C20" s="35" t="s">
        <v>557</v>
      </c>
      <c r="D20" s="73">
        <f>D19</f>
        <v>2887786.19</v>
      </c>
      <c r="E20" s="73">
        <f>E19</f>
        <v>0</v>
      </c>
      <c r="F20" s="73">
        <f>F19</f>
        <v>-2887786.19</v>
      </c>
      <c r="G20" s="117">
        <v>0</v>
      </c>
    </row>
    <row r="21" spans="2:7">
      <c r="B21" s="5" t="s">
        <v>210</v>
      </c>
      <c r="C21" s="32" t="s">
        <v>233</v>
      </c>
      <c r="D21" s="194">
        <v>1370009.6000000001</v>
      </c>
      <c r="E21" s="71">
        <f>eai!E20</f>
        <v>1939420.4</v>
      </c>
      <c r="F21" s="71">
        <f t="shared" si="0"/>
        <v>569410.79999999981</v>
      </c>
      <c r="G21" s="90">
        <f>F21/D21</f>
        <v>0.41562540875625964</v>
      </c>
    </row>
    <row r="22" spans="2:7" ht="13.5" thickBot="1">
      <c r="B22" s="7"/>
      <c r="C22" s="51" t="s">
        <v>54</v>
      </c>
      <c r="D22" s="73">
        <f>SUM(D21)</f>
        <v>1370009.6000000001</v>
      </c>
      <c r="E22" s="73">
        <f>SUM(E21)</f>
        <v>1939420.4</v>
      </c>
      <c r="F22" s="73">
        <f>SUM(F21)</f>
        <v>569410.79999999981</v>
      </c>
      <c r="G22" s="256">
        <f>F22/D22</f>
        <v>0.41562540875625964</v>
      </c>
    </row>
    <row r="23" spans="2:7" hidden="1">
      <c r="B23" s="119"/>
      <c r="C23" s="120"/>
      <c r="D23" s="121"/>
      <c r="E23" s="121"/>
      <c r="F23" s="121"/>
      <c r="G23" s="117" t="e">
        <f>F23/D23</f>
        <v>#DIV/0!</v>
      </c>
    </row>
    <row r="24" spans="2:7" ht="13.5" hidden="1" thickBot="1">
      <c r="B24" s="122"/>
      <c r="C24" s="123"/>
      <c r="D24" s="125"/>
      <c r="E24" s="125"/>
      <c r="F24" s="125"/>
      <c r="G24" s="126"/>
    </row>
    <row r="25" spans="2:7" ht="13.5" thickBot="1">
      <c r="B25" s="37"/>
      <c r="C25" s="36" t="s">
        <v>55</v>
      </c>
      <c r="D25" s="74">
        <f>+D15+D18+D20+D22</f>
        <v>69618329.569999993</v>
      </c>
      <c r="E25" s="74">
        <f>+E15+E18+E20+E22</f>
        <v>78742272.060000002</v>
      </c>
      <c r="F25" s="74">
        <f>+F15+F18+F19+F22</f>
        <v>9123942.4900000021</v>
      </c>
      <c r="G25" s="116">
        <f>F25/D25</f>
        <v>0.13105661319877029</v>
      </c>
    </row>
    <row r="26" spans="2:7" ht="13.5">
      <c r="B26" s="38"/>
      <c r="C26" s="39"/>
      <c r="D26" s="40"/>
      <c r="E26" s="40"/>
      <c r="F26" s="40"/>
      <c r="G26" s="40"/>
    </row>
    <row r="27" spans="2:7" ht="13.5" thickBot="1">
      <c r="B27" s="115" t="str">
        <f>+'i-e'!B27</f>
        <v>5-01</v>
      </c>
      <c r="C27" s="30" t="s">
        <v>56</v>
      </c>
      <c r="D27" s="32"/>
      <c r="E27" s="32"/>
      <c r="F27" s="32"/>
      <c r="G27" s="32"/>
    </row>
    <row r="28" spans="2:7">
      <c r="B28" s="33"/>
      <c r="C28" s="35"/>
      <c r="D28" s="32"/>
      <c r="E28" s="32"/>
      <c r="F28" s="32"/>
      <c r="G28" s="32"/>
    </row>
    <row r="29" spans="2:7">
      <c r="B29" s="5" t="str">
        <f>+'i-e'!B29</f>
        <v>51-01</v>
      </c>
      <c r="C29" s="41" t="s">
        <v>57</v>
      </c>
      <c r="D29" s="72">
        <v>22898512.149999999</v>
      </c>
      <c r="E29" s="72">
        <f>+eae!E10</f>
        <v>57817434.689999998</v>
      </c>
      <c r="F29" s="71">
        <f>+E29-D29</f>
        <v>34918922.539999999</v>
      </c>
      <c r="G29" s="90">
        <f>F29/D29</f>
        <v>1.5249428570406047</v>
      </c>
    </row>
    <row r="30" spans="2:7">
      <c r="B30" s="5" t="str">
        <f>+'i-e'!B30</f>
        <v>52-01</v>
      </c>
      <c r="C30" s="41" t="s">
        <v>58</v>
      </c>
      <c r="D30" s="71">
        <v>5769832.5499999998</v>
      </c>
      <c r="E30" s="71">
        <f>+eae!E11</f>
        <v>10455308.879999999</v>
      </c>
      <c r="F30" s="71">
        <f>+E30-D30</f>
        <v>4685476.3299999991</v>
      </c>
      <c r="G30" s="90">
        <f>F30/D30</f>
        <v>0.8120645251654659</v>
      </c>
    </row>
    <row r="31" spans="2:7" ht="13.5" thickBot="1">
      <c r="B31" s="5" t="str">
        <f>+'i-e'!B31</f>
        <v>53-01</v>
      </c>
      <c r="C31" s="41" t="s">
        <v>59</v>
      </c>
      <c r="D31" s="195">
        <v>1371248.22</v>
      </c>
      <c r="E31" s="78">
        <f>+eae!E12</f>
        <v>4249421.4000000004</v>
      </c>
      <c r="F31" s="78">
        <f>+E31-D31</f>
        <v>2878173.1800000006</v>
      </c>
      <c r="G31" s="90">
        <f>F31/D31</f>
        <v>2.0989439680001922</v>
      </c>
    </row>
    <row r="32" spans="2:7" ht="13.5" thickBot="1">
      <c r="B32" s="5"/>
      <c r="C32" s="35" t="s">
        <v>60</v>
      </c>
      <c r="D32" s="77">
        <f>SUM(D29:D31)</f>
        <v>30039592.919999998</v>
      </c>
      <c r="E32" s="77">
        <f>SUM(E29:E31)</f>
        <v>72522164.969999999</v>
      </c>
      <c r="F32" s="77">
        <f>SUM(F29:F31)</f>
        <v>42482572.049999997</v>
      </c>
      <c r="G32" s="255">
        <f>F32/D32</f>
        <v>1.4142192992807041</v>
      </c>
    </row>
    <row r="33" spans="2:7">
      <c r="B33" s="5"/>
      <c r="C33" s="41"/>
      <c r="D33" s="32"/>
      <c r="E33" s="32"/>
      <c r="F33" s="32"/>
      <c r="G33" s="32"/>
    </row>
    <row r="34" spans="2:7">
      <c r="B34" s="5" t="str">
        <f>+'i-e'!B34</f>
        <v>54-01</v>
      </c>
      <c r="C34" s="41" t="s">
        <v>61</v>
      </c>
      <c r="D34" s="72">
        <v>372446.49</v>
      </c>
      <c r="E34" s="72">
        <f>+eae!E15</f>
        <v>489330.57</v>
      </c>
      <c r="F34" s="72">
        <f>+E34-D34</f>
        <v>116884.08000000002</v>
      </c>
      <c r="G34" s="90">
        <f t="shared" ref="G34:G39" si="2">F34/D34</f>
        <v>0.31382784678679621</v>
      </c>
    </row>
    <row r="35" spans="2:7">
      <c r="B35" s="5" t="str">
        <f>+'i-e'!B35</f>
        <v>55-01</v>
      </c>
      <c r="C35" s="41" t="s">
        <v>513</v>
      </c>
      <c r="D35" s="71">
        <v>2001681.54</v>
      </c>
      <c r="E35" s="71">
        <f>+eae!E16</f>
        <v>3976549.44</v>
      </c>
      <c r="F35" s="71">
        <f>+E35-D35</f>
        <v>1974867.9</v>
      </c>
      <c r="G35" s="90">
        <f t="shared" si="2"/>
        <v>0.98660444258280955</v>
      </c>
    </row>
    <row r="36" spans="2:7">
      <c r="B36" s="5" t="str">
        <f>+'i-e'!B36</f>
        <v>56-01</v>
      </c>
      <c r="C36" s="41" t="s">
        <v>62</v>
      </c>
      <c r="D36" s="71">
        <v>1413321.08</v>
      </c>
      <c r="E36" s="71">
        <f>+eae!E17</f>
        <v>3650462.02</v>
      </c>
      <c r="F36" s="71">
        <f>+E36-D36</f>
        <v>2237140.94</v>
      </c>
      <c r="G36" s="90">
        <f t="shared" si="2"/>
        <v>1.5828964639797205</v>
      </c>
    </row>
    <row r="37" spans="2:7">
      <c r="B37" s="5" t="s">
        <v>511</v>
      </c>
      <c r="C37" s="41" t="s">
        <v>512</v>
      </c>
      <c r="D37" s="71">
        <v>0</v>
      </c>
      <c r="E37" s="71">
        <f>'i-e'!F37</f>
        <v>0</v>
      </c>
      <c r="F37" s="71">
        <f>+E37-D37</f>
        <v>0</v>
      </c>
      <c r="G37" s="90">
        <v>0</v>
      </c>
    </row>
    <row r="38" spans="2:7" ht="13.5" thickBot="1">
      <c r="B38" s="5" t="str">
        <f>+'i-e'!B38</f>
        <v>57-01</v>
      </c>
      <c r="C38" s="41" t="s">
        <v>63</v>
      </c>
      <c r="D38" s="79">
        <v>4127286.25</v>
      </c>
      <c r="E38" s="78">
        <f>+eae!E19</f>
        <v>8881919.7400000002</v>
      </c>
      <c r="F38" s="78">
        <f>+E38-D38</f>
        <v>4754633.49</v>
      </c>
      <c r="G38" s="97">
        <f t="shared" si="2"/>
        <v>1.1519999345817122</v>
      </c>
    </row>
    <row r="39" spans="2:7" ht="13.5" thickBot="1">
      <c r="B39" s="5"/>
      <c r="C39" s="35" t="s">
        <v>64</v>
      </c>
      <c r="D39" s="77">
        <f>SUM(D34:D38)</f>
        <v>7914735.3600000003</v>
      </c>
      <c r="E39" s="77">
        <f>SUM(E34:E38)</f>
        <v>16998261.77</v>
      </c>
      <c r="F39" s="77">
        <f>SUM(F34:F38)</f>
        <v>9083526.4100000001</v>
      </c>
      <c r="G39" s="254">
        <f t="shared" si="2"/>
        <v>1.1476727896559766</v>
      </c>
    </row>
    <row r="40" spans="2:7">
      <c r="B40" s="5"/>
      <c r="C40" s="41"/>
      <c r="D40" s="32"/>
      <c r="E40" s="32"/>
      <c r="F40" s="32"/>
      <c r="G40" s="32"/>
    </row>
    <row r="41" spans="2:7">
      <c r="B41" s="5" t="str">
        <f>+'i-e'!B41</f>
        <v>58-01</v>
      </c>
      <c r="C41" s="41" t="s">
        <v>65</v>
      </c>
      <c r="D41" s="71">
        <v>0</v>
      </c>
      <c r="E41" s="72">
        <f>+eae!E21</f>
        <v>0</v>
      </c>
      <c r="F41" s="72">
        <f>+E41-D41</f>
        <v>0</v>
      </c>
      <c r="G41" s="90">
        <v>0</v>
      </c>
    </row>
    <row r="42" spans="2:7" ht="13.5" thickBot="1">
      <c r="B42" s="7" t="str">
        <f>+'i-e'!B42</f>
        <v>59-01</v>
      </c>
      <c r="C42" s="6" t="s">
        <v>66</v>
      </c>
      <c r="D42" s="79">
        <v>0</v>
      </c>
      <c r="E42" s="79">
        <f>+eae!E22</f>
        <v>0</v>
      </c>
      <c r="F42" s="78">
        <f>+E42-D42</f>
        <v>0</v>
      </c>
      <c r="G42" s="97">
        <v>0</v>
      </c>
    </row>
    <row r="43" spans="2:7" ht="13.5" thickBot="1">
      <c r="B43" s="37"/>
      <c r="C43" s="36" t="s">
        <v>67</v>
      </c>
      <c r="D43" s="74">
        <f>+D32+D39+D41+D42</f>
        <v>37954328.280000001</v>
      </c>
      <c r="E43" s="74">
        <f>+E32+E39+E41+E42</f>
        <v>89520426.739999995</v>
      </c>
      <c r="F43" s="74">
        <f>+F32+F39+F41+F42</f>
        <v>51566098.459999993</v>
      </c>
      <c r="G43" s="116">
        <f>F43/D43</f>
        <v>1.3586355179199074</v>
      </c>
    </row>
    <row r="44" spans="2:7" ht="13.5" thickBot="1">
      <c r="B44" s="37"/>
      <c r="C44" s="18"/>
      <c r="D44" s="44"/>
      <c r="E44" s="44"/>
      <c r="F44" s="42"/>
      <c r="G44" s="42"/>
    </row>
    <row r="45" spans="2:7" ht="13.5" thickBot="1">
      <c r="B45" s="37"/>
      <c r="C45" s="49" t="s">
        <v>68</v>
      </c>
      <c r="D45" s="74">
        <f>+D25-D43</f>
        <v>31664001.289999992</v>
      </c>
      <c r="E45" s="74">
        <f>+E25-E43</f>
        <v>-10778154.679999992</v>
      </c>
      <c r="F45" s="74">
        <f>+F25-F43</f>
        <v>-42442155.969999991</v>
      </c>
      <c r="G45" s="116">
        <f>F45/D45</f>
        <v>-1.3403914300434265</v>
      </c>
    </row>
    <row r="46" spans="2:7" ht="13.5" thickBot="1">
      <c r="B46" s="37"/>
      <c r="C46" s="18"/>
      <c r="D46" s="44"/>
      <c r="E46" s="44"/>
      <c r="F46" s="42"/>
      <c r="G46" s="42"/>
    </row>
    <row r="50" spans="2:8">
      <c r="B50" s="56"/>
      <c r="C50" s="56"/>
      <c r="D50" s="56"/>
      <c r="E50" s="56"/>
      <c r="F50" s="56"/>
      <c r="G50" s="56"/>
      <c r="H50" s="56"/>
    </row>
    <row r="51" spans="2:8">
      <c r="B51" s="55"/>
      <c r="C51" s="55"/>
      <c r="D51" s="55"/>
      <c r="E51" s="55"/>
      <c r="F51" s="55"/>
      <c r="G51" s="55"/>
      <c r="H51" s="56"/>
    </row>
    <row r="55" spans="2:8">
      <c r="B55" s="127" t="s">
        <v>234</v>
      </c>
      <c r="C55" t="s">
        <v>236</v>
      </c>
    </row>
    <row r="56" spans="2:8">
      <c r="C56" t="s">
        <v>237</v>
      </c>
    </row>
    <row r="57" spans="2:8">
      <c r="C57" t="s">
        <v>235</v>
      </c>
    </row>
  </sheetData>
  <mergeCells count="5">
    <mergeCell ref="F7:G7"/>
    <mergeCell ref="B7:B8"/>
    <mergeCell ref="C7:C8"/>
    <mergeCell ref="D7:D8"/>
    <mergeCell ref="E7:E8"/>
  </mergeCells>
  <phoneticPr fontId="7" type="noConversion"/>
  <pageMargins left="0.78740157480314965" right="0.78740157480314965" top="0.98425196850393704" bottom="0.59055118110236227" header="0" footer="0.78740157480314965"/>
  <pageSetup scale="85" orientation="portrait" r:id="rId1"/>
  <headerFooter alignWithMargins="0">
    <oddFooter>&amp;R&amp;"Arial Narrow,Normal"&amp;9 4/21</oddFooter>
  </headerFooter>
  <ignoredErrors>
    <ignoredError sqref="F15:F2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8"/>
  <sheetViews>
    <sheetView workbookViewId="0">
      <selection activeCell="B4" sqref="B4"/>
    </sheetView>
  </sheetViews>
  <sheetFormatPr baseColWidth="10" defaultRowHeight="12.75"/>
  <cols>
    <col min="1" max="1" width="5.85546875" style="175" customWidth="1"/>
    <col min="2" max="2" width="9.28515625" style="175" customWidth="1"/>
    <col min="3" max="3" width="41" style="175" bestFit="1" customWidth="1"/>
    <col min="4" max="4" width="12.7109375" style="175" customWidth="1"/>
    <col min="5" max="6" width="11.42578125" style="175"/>
    <col min="7" max="9" width="12.7109375" style="175" customWidth="1"/>
    <col min="10" max="16384" width="11.42578125" style="175"/>
  </cols>
  <sheetData>
    <row r="1" spans="2:10" ht="13.5">
      <c r="B1" s="176" t="s">
        <v>32</v>
      </c>
      <c r="J1" s="177" t="s">
        <v>178</v>
      </c>
    </row>
    <row r="2" spans="2:10">
      <c r="B2" s="178" t="s">
        <v>506</v>
      </c>
    </row>
    <row r="3" spans="2:10">
      <c r="B3" s="178" t="s">
        <v>604</v>
      </c>
    </row>
    <row r="4" spans="2:10">
      <c r="B4" s="179" t="str">
        <f>+esf!B4</f>
        <v>Recursos propios (01)</v>
      </c>
    </row>
    <row r="6" spans="2:10" ht="13.5" thickBot="1"/>
    <row r="7" spans="2:10" ht="13.5" thickBot="1">
      <c r="B7" s="320" t="s">
        <v>40</v>
      </c>
      <c r="C7" s="320" t="s">
        <v>41</v>
      </c>
      <c r="D7" s="318" t="s">
        <v>135</v>
      </c>
      <c r="E7" s="322"/>
      <c r="F7" s="322"/>
      <c r="G7" s="319"/>
      <c r="H7" s="320" t="s">
        <v>117</v>
      </c>
      <c r="I7" s="320" t="s">
        <v>118</v>
      </c>
      <c r="J7" s="155" t="s">
        <v>119</v>
      </c>
    </row>
    <row r="8" spans="2:10" ht="26.25" thickBot="1">
      <c r="B8" s="321"/>
      <c r="C8" s="321"/>
      <c r="D8" s="111" t="s">
        <v>120</v>
      </c>
      <c r="E8" s="111" t="s">
        <v>121</v>
      </c>
      <c r="F8" s="111" t="s">
        <v>122</v>
      </c>
      <c r="G8" s="111" t="s">
        <v>123</v>
      </c>
      <c r="H8" s="321"/>
      <c r="I8" s="321"/>
      <c r="J8" s="156" t="s">
        <v>117</v>
      </c>
    </row>
    <row r="9" spans="2:10" ht="13.5" thickBot="1">
      <c r="B9" s="157" t="s">
        <v>203</v>
      </c>
      <c r="C9" s="158" t="s">
        <v>46</v>
      </c>
      <c r="D9" s="159"/>
      <c r="E9" s="160"/>
      <c r="F9" s="160"/>
      <c r="G9" s="160"/>
      <c r="H9" s="161"/>
      <c r="I9" s="161"/>
      <c r="J9" s="161"/>
    </row>
    <row r="10" spans="2:10">
      <c r="B10" s="162"/>
      <c r="C10" s="160" t="s">
        <v>231</v>
      </c>
      <c r="D10" s="169">
        <f>eai!D14</f>
        <v>5247582</v>
      </c>
      <c r="E10" s="169">
        <v>0</v>
      </c>
      <c r="F10" s="169">
        <v>1029291.34</v>
      </c>
      <c r="G10" s="169">
        <f>+D10+E10-F10</f>
        <v>4218290.66</v>
      </c>
      <c r="H10" s="169">
        <f>'i-e'!F15</f>
        <v>4218290.66</v>
      </c>
      <c r="I10" s="169">
        <f>+G10-H10</f>
        <v>0</v>
      </c>
      <c r="J10" s="188">
        <f>+H10/G10</f>
        <v>1</v>
      </c>
    </row>
    <row r="11" spans="2:10">
      <c r="B11" s="162"/>
      <c r="C11" s="159"/>
      <c r="D11" s="159"/>
      <c r="E11" s="160"/>
      <c r="F11" s="160"/>
      <c r="G11" s="160"/>
      <c r="H11" s="160"/>
      <c r="I11" s="160"/>
      <c r="J11" s="188"/>
    </row>
    <row r="12" spans="2:10">
      <c r="B12" s="162"/>
      <c r="C12" s="160" t="s">
        <v>53</v>
      </c>
      <c r="D12" s="169">
        <f>eai!D17</f>
        <v>121297599</v>
      </c>
      <c r="E12" s="169">
        <v>0</v>
      </c>
      <c r="F12" s="169">
        <v>2160547</v>
      </c>
      <c r="G12" s="169">
        <f>+D12+E12-F12</f>
        <v>119137052</v>
      </c>
      <c r="H12" s="169">
        <f>'i-e'!F18</f>
        <v>72584561</v>
      </c>
      <c r="I12" s="169">
        <f>+G12-H12</f>
        <v>46552491</v>
      </c>
      <c r="J12" s="188">
        <f>+H12/G12</f>
        <v>0.60925261941180142</v>
      </c>
    </row>
    <row r="13" spans="2:10">
      <c r="B13" s="162"/>
      <c r="C13" s="159"/>
      <c r="D13" s="159"/>
      <c r="E13" s="160"/>
      <c r="F13" s="160"/>
      <c r="G13" s="160"/>
      <c r="H13" s="160"/>
      <c r="I13" s="160"/>
      <c r="J13" s="188"/>
    </row>
    <row r="14" spans="2:10">
      <c r="B14" s="162"/>
      <c r="C14" s="160" t="s">
        <v>232</v>
      </c>
      <c r="D14" s="169">
        <v>0</v>
      </c>
      <c r="E14" s="169">
        <v>16136447.880000001</v>
      </c>
      <c r="F14" s="169">
        <v>0</v>
      </c>
      <c r="G14" s="169">
        <f>+D14+E14-F14</f>
        <v>16136447.880000001</v>
      </c>
      <c r="H14" s="169">
        <f>'i-e'!F20</f>
        <v>0</v>
      </c>
      <c r="I14" s="169">
        <f>+G14-H14</f>
        <v>16136447.880000001</v>
      </c>
      <c r="J14" s="188">
        <f>+H14/G14</f>
        <v>0</v>
      </c>
    </row>
    <row r="15" spans="2:10">
      <c r="B15" s="162"/>
      <c r="C15" s="160"/>
      <c r="D15" s="160"/>
      <c r="E15" s="160"/>
      <c r="F15" s="160"/>
      <c r="G15" s="160"/>
      <c r="H15" s="160"/>
      <c r="I15" s="160"/>
      <c r="J15" s="188"/>
    </row>
    <row r="16" spans="2:10">
      <c r="B16" s="162"/>
      <c r="C16" s="160" t="s">
        <v>136</v>
      </c>
      <c r="D16" s="169">
        <v>0</v>
      </c>
      <c r="E16" s="169">
        <v>0</v>
      </c>
      <c r="F16" s="169">
        <v>0</v>
      </c>
      <c r="G16" s="169">
        <f>+D16+E16-F16</f>
        <v>0</v>
      </c>
      <c r="H16" s="169">
        <f>'i-e'!F22</f>
        <v>0</v>
      </c>
      <c r="I16" s="169">
        <f>+G16-H16</f>
        <v>0</v>
      </c>
      <c r="J16" s="188">
        <v>0</v>
      </c>
    </row>
    <row r="17" spans="2:10">
      <c r="B17" s="162"/>
      <c r="C17" s="160"/>
      <c r="D17" s="160"/>
      <c r="E17" s="160"/>
      <c r="F17" s="160"/>
      <c r="G17" s="180"/>
      <c r="H17" s="180"/>
      <c r="I17" s="180"/>
      <c r="J17" s="188"/>
    </row>
    <row r="18" spans="2:10">
      <c r="B18" s="162"/>
      <c r="C18" s="160" t="s">
        <v>137</v>
      </c>
      <c r="D18" s="169">
        <v>0</v>
      </c>
      <c r="E18" s="169">
        <v>1939420.4</v>
      </c>
      <c r="F18" s="169">
        <v>0</v>
      </c>
      <c r="G18" s="169">
        <f>+D18+E18-F18</f>
        <v>1939420.4</v>
      </c>
      <c r="H18" s="169">
        <f>'i-e'!F24</f>
        <v>1939420.4</v>
      </c>
      <c r="I18" s="169">
        <f>+G18-H18</f>
        <v>0</v>
      </c>
      <c r="J18" s="188">
        <f>+H18/G18</f>
        <v>1</v>
      </c>
    </row>
    <row r="19" spans="2:10">
      <c r="B19" s="162"/>
      <c r="C19" s="160"/>
      <c r="D19" s="160"/>
      <c r="E19" s="160"/>
      <c r="F19" s="160"/>
      <c r="G19" s="169"/>
      <c r="H19" s="169"/>
      <c r="I19" s="180"/>
      <c r="J19" s="188"/>
    </row>
    <row r="20" spans="2:10">
      <c r="B20" s="162"/>
      <c r="C20" s="160" t="s">
        <v>138</v>
      </c>
      <c r="D20" s="169">
        <v>0</v>
      </c>
      <c r="E20" s="169">
        <v>0</v>
      </c>
      <c r="F20" s="169">
        <v>0</v>
      </c>
      <c r="G20" s="169">
        <f>+D20+E20-F20</f>
        <v>0</v>
      </c>
      <c r="H20" s="169">
        <f>'i-e'!F26</f>
        <v>0</v>
      </c>
      <c r="I20" s="169">
        <f>+G20-H20</f>
        <v>0</v>
      </c>
      <c r="J20" s="188">
        <v>0</v>
      </c>
    </row>
    <row r="21" spans="2:10">
      <c r="B21" s="162"/>
      <c r="C21" s="160"/>
      <c r="D21" s="160"/>
      <c r="E21" s="160"/>
      <c r="F21" s="160"/>
      <c r="G21" s="180"/>
      <c r="H21" s="180"/>
      <c r="I21" s="180"/>
      <c r="J21" s="188">
        <v>0</v>
      </c>
    </row>
    <row r="22" spans="2:10" ht="13.5" thickBot="1">
      <c r="B22" s="162"/>
      <c r="C22" s="160" t="s">
        <v>139</v>
      </c>
      <c r="D22" s="169">
        <v>0</v>
      </c>
      <c r="E22" s="169">
        <v>0</v>
      </c>
      <c r="F22" s="169">
        <v>0</v>
      </c>
      <c r="G22" s="169">
        <f>+D22+E22-F22</f>
        <v>0</v>
      </c>
      <c r="H22" s="169">
        <v>0</v>
      </c>
      <c r="I22" s="169">
        <f>+G22-H22</f>
        <v>0</v>
      </c>
      <c r="J22" s="188">
        <v>0</v>
      </c>
    </row>
    <row r="23" spans="2:10" ht="13.5" thickBot="1">
      <c r="B23" s="181"/>
      <c r="C23" s="182" t="s">
        <v>55</v>
      </c>
      <c r="D23" s="183">
        <f>SUM(D10:D22)</f>
        <v>126545181</v>
      </c>
      <c r="E23" s="183">
        <f t="shared" ref="E23:I23" si="0">SUM(E10:E22)</f>
        <v>18075868.280000001</v>
      </c>
      <c r="F23" s="183">
        <f t="shared" si="0"/>
        <v>3189838.34</v>
      </c>
      <c r="G23" s="183">
        <f t="shared" si="0"/>
        <v>141431210.94</v>
      </c>
      <c r="H23" s="183">
        <f t="shared" si="0"/>
        <v>78742272.060000002</v>
      </c>
      <c r="I23" s="183">
        <f t="shared" si="0"/>
        <v>62688938.880000003</v>
      </c>
      <c r="J23" s="304">
        <f>H23/G23</f>
        <v>0.55675314901606265</v>
      </c>
    </row>
    <row r="38" spans="2:7">
      <c r="B38" s="184"/>
      <c r="C38" s="185"/>
      <c r="D38" s="185"/>
      <c r="E38" s="185"/>
      <c r="F38" s="185"/>
      <c r="G38" s="185"/>
    </row>
  </sheetData>
  <mergeCells count="5">
    <mergeCell ref="I7:I8"/>
    <mergeCell ref="B7:B8"/>
    <mergeCell ref="C7:C8"/>
    <mergeCell ref="D7:G7"/>
    <mergeCell ref="H7:H8"/>
  </mergeCells>
  <phoneticPr fontId="7" type="noConversion"/>
  <pageMargins left="0.78740157480314965" right="0.78740157480314965" top="0.98425196850393704" bottom="0.59055118110236227" header="0" footer="0.78740157480314965"/>
  <pageSetup scale="80" orientation="landscape" r:id="rId1"/>
  <headerFooter alignWithMargins="0">
    <oddFooter>&amp;R&amp;"Arial Narrow,Normal"&amp;9 9/21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esf</vt:lpstr>
      <vt:lpstr>esfc</vt:lpstr>
      <vt:lpstr>i-e</vt:lpstr>
      <vt:lpstr>eoar</vt:lpstr>
      <vt:lpstr>emp</vt:lpstr>
      <vt:lpstr>eai</vt:lpstr>
      <vt:lpstr>eae</vt:lpstr>
      <vt:lpstr>i-ec</vt:lpstr>
      <vt:lpstr>eip</vt:lpstr>
      <vt:lpstr>edoeg</vt:lpstr>
      <vt:lpstr>eep</vt:lpstr>
      <vt:lpstr>idp</vt:lpstr>
      <vt:lpstr>edp</vt:lpstr>
      <vt:lpstr>aff</vt:lpstr>
      <vt:lpstr>r_b</vt:lpstr>
      <vt:lpstr>eep!Títulos_a_imprimir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direccion de ingreso</cp:lastModifiedBy>
  <cp:lastPrinted>2014-02-14T16:23:42Z</cp:lastPrinted>
  <dcterms:created xsi:type="dcterms:W3CDTF">2008-06-18T21:26:19Z</dcterms:created>
  <dcterms:modified xsi:type="dcterms:W3CDTF">2014-02-14T16:25:37Z</dcterms:modified>
</cp:coreProperties>
</file>